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3" sheetId="3" r:id="rId2"/>
  </sheets>
  <definedNames>
    <definedName name="_xlnm.Print_Area" localSheetId="0">Sheet1!$A$1:$M$31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<sst xmlns="http://schemas.openxmlformats.org/spreadsheetml/2006/main" count="176" uniqueCount="81">
  <si>
    <t>芳烃装置优化节能改造项目工业管道及设备化学清洗报价清单</t>
  </si>
  <si>
    <t>序号</t>
  </si>
  <si>
    <t>管线位置区域</t>
  </si>
  <si>
    <t>管线号</t>
  </si>
  <si>
    <t>管线尺寸/吋</t>
  </si>
  <si>
    <t>是否需要酸洗、钝化</t>
  </si>
  <si>
    <t>管线单线图或设备图</t>
  </si>
  <si>
    <t>管线通径
或
设备通径
DN mm</t>
  </si>
  <si>
    <t>管线长度
或
设备切线高度
mm</t>
  </si>
  <si>
    <t>预估体积
m³</t>
  </si>
  <si>
    <t>材质</t>
  </si>
  <si>
    <t>单价
（元）</t>
  </si>
  <si>
    <t>小计
（元）</t>
  </si>
  <si>
    <t>备注</t>
  </si>
  <si>
    <t>32-D-117A重整氢压缩机入口分液罐</t>
  </si>
  <si>
    <t>新增设备</t>
  </si>
  <si>
    <t>/</t>
  </si>
  <si>
    <t>是</t>
  </si>
  <si>
    <t>详见设备图</t>
  </si>
  <si>
    <t>Q345R</t>
  </si>
  <si>
    <t>标段一</t>
  </si>
  <si>
    <t>32-D-117B重整氢压缩机一级分液罐</t>
  </si>
  <si>
    <t>32-D-117C重整氢压缩机二级分液罐</t>
  </si>
  <si>
    <t>32-D-117A入口管线</t>
  </si>
  <si>
    <t>32-28"-PG-20101</t>
  </si>
  <si>
    <t>32-28-PG-20101</t>
  </si>
  <si>
    <t>L245</t>
  </si>
  <si>
    <t>32-D-117A出口至一级入口缓冲罐</t>
  </si>
  <si>
    <t>32-28"-PG-20102</t>
  </si>
  <si>
    <t>32-28-PG-20102</t>
  </si>
  <si>
    <t>一级出口返32-D-117A入口管线</t>
  </si>
  <si>
    <t>32-24"-PG-20112</t>
  </si>
  <si>
    <t>32-24-PG-20112</t>
  </si>
  <si>
    <t>20#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</si>
  <si>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2-D-117B至</t>
    </r>
    <r>
      <rPr>
        <sz val="11"/>
        <color theme="1"/>
        <rFont val="宋体"/>
        <charset val="134"/>
        <scheme val="minor"/>
      </rPr>
      <t>32-K-102E二级入口管线</t>
    </r>
  </si>
  <si>
    <t>32-24"-PG-20107</t>
  </si>
  <si>
    <t>32-24-PG-20107</t>
  </si>
  <si>
    <t>二级出口返32-K-102E二级入口管线</t>
  </si>
  <si>
    <t>32-16"-PG-20113</t>
  </si>
  <si>
    <t>32-16-PG-20113</t>
  </si>
  <si>
    <t>Q345B</t>
  </si>
  <si>
    <t>32-D-117C至32-K-102E三级入口管线</t>
  </si>
  <si>
    <r>
      <rPr>
        <sz val="11"/>
        <color theme="1"/>
        <rFont val="宋体"/>
        <charset val="134"/>
        <scheme val="minor"/>
      </rPr>
      <t>32-</t>
    </r>
    <r>
      <rPr>
        <sz val="11"/>
        <color theme="1"/>
        <rFont val="宋体"/>
        <charset val="134"/>
        <scheme val="minor"/>
      </rPr>
      <t>16</t>
    </r>
    <r>
      <rPr>
        <sz val="11"/>
        <color theme="1"/>
        <rFont val="宋体"/>
        <charset val="134"/>
        <scheme val="minor"/>
      </rPr>
      <t>"-PG-201</t>
    </r>
    <r>
      <rPr>
        <sz val="11"/>
        <color theme="1"/>
        <rFont val="宋体"/>
        <charset val="134"/>
        <scheme val="minor"/>
      </rPr>
      <t>10</t>
    </r>
  </si>
  <si>
    <t>32-16-PG-20110</t>
  </si>
  <si>
    <t>32-K-102E三级出口返二级出口管线</t>
  </si>
  <si>
    <t>32-10"-PG-20111</t>
  </si>
  <si>
    <t>32-10"-PG-20114</t>
  </si>
  <si>
    <t>32-K-102E二级出口至二级冷却器管线（与三级出口返二级出口管线相连）</t>
  </si>
  <si>
    <t>32-16"-PG-20108</t>
  </si>
  <si>
    <t>32-K-102E一级出口至32-E-120A冷却器管线</t>
  </si>
  <si>
    <t>32-24"-PG-20105</t>
  </si>
  <si>
    <t>32-E-120A出口至32-D-117B</t>
  </si>
  <si>
    <t>32-24"-PG-20106</t>
  </si>
  <si>
    <t>32-E-120B出口至32-D-117C</t>
  </si>
  <si>
    <t>32-16"-PG-20109</t>
  </si>
  <si>
    <t>32-K-102E润滑油系统</t>
  </si>
  <si>
    <t>LU-15</t>
  </si>
  <si>
    <t>32-K-102E润滑油线</t>
  </si>
  <si>
    <t>S30408</t>
  </si>
  <si>
    <t>LU-150</t>
  </si>
  <si>
    <t>LU-25</t>
  </si>
  <si>
    <t>LU-80</t>
  </si>
  <si>
    <t>LU-100</t>
  </si>
  <si>
    <t>油箱（电机润滑油）</t>
  </si>
  <si>
    <t>高位油箱（注油系统）</t>
  </si>
  <si>
    <t>合计（标段一）</t>
  </si>
  <si>
    <t>含6%增值税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</si>
  <si>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2-UV-005</t>
    </r>
    <r>
      <rPr>
        <sz val="11"/>
        <rFont val="宋体"/>
        <charset val="134"/>
        <scheme val="minor"/>
      </rPr>
      <t>至32-D-103入口管线</t>
    </r>
  </si>
  <si>
    <r>
      <rPr>
        <sz val="11"/>
        <color theme="1"/>
        <rFont val="宋体"/>
        <charset val="134"/>
        <scheme val="minor"/>
      </rPr>
      <t>32-38”-PG-07072</t>
    </r>
    <r>
      <rPr>
        <sz val="11"/>
        <color theme="1"/>
        <rFont val="宋体"/>
        <charset val="134"/>
        <scheme val="minor"/>
      </rPr>
      <t>-A51F-H60</t>
    </r>
  </si>
  <si>
    <t>PG-07072-A51F(3202)</t>
  </si>
  <si>
    <t>A672 C60</t>
  </si>
  <si>
    <t>标段二</t>
  </si>
  <si>
    <t>32-D-103设备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</si>
  <si>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2-D-103至</t>
    </r>
    <r>
      <rPr>
        <sz val="11"/>
        <rFont val="宋体"/>
        <charset val="134"/>
        <scheme val="minor"/>
      </rPr>
      <t>32-K-102ABCD一级入口管线</t>
    </r>
  </si>
  <si>
    <t>32-38 -PG-07007-A51F-T40</t>
  </si>
  <si>
    <t>PG-07007-A51F-H(3202)</t>
  </si>
  <si>
    <t>32-K-102ABCD一级入口管线</t>
  </si>
  <si>
    <t>32-38 -PG-07009-A51F-T40</t>
  </si>
  <si>
    <t>PG-07009-A51F-H(3202)</t>
  </si>
  <si>
    <t>合计（标段二）</t>
  </si>
  <si>
    <t>总计（标段一+标段二）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</si>
</sst>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1"/>
  <sheetViews>
    <sheetView tabSelected="1" view="pageBreakPreview" zoomScaleNormal="85" workbookViewId="0">
      <selection activeCell="K27" sqref="K27"/>
    </sheetView>
  </sheetViews>
  <sheetFormatPr defaultColWidth="9" defaultRowHeight="13.5"/>
  <cols>
    <col min="1" max="1" width="5.375" style="3" customWidth="1"/>
    <col min="2" max="2" width="20.875" style="4" customWidth="1"/>
    <col min="3" max="3" width="16.9416666666667" style="4" customWidth="1"/>
    <col min="4" max="4" width="5.51666666666667" style="5" customWidth="1"/>
    <col min="5" max="5" width="8.625" style="6" customWidth="1"/>
    <col min="6" max="6" width="15.375" style="7" customWidth="1"/>
    <col min="7" max="8" width="10.125" style="6" customWidth="1"/>
    <col min="9" max="9" width="10" style="8" customWidth="1"/>
    <col min="10" max="10" width="7.63333333333333" style="6" customWidth="1"/>
    <col min="11" max="13" width="9.33333333333333" style="3" customWidth="1"/>
    <col min="14" max="14" width="16.1083333333333" style="2" customWidth="1"/>
    <col min="15" max="16384" width="9" style="2"/>
  </cols>
  <sheetData>
    <row r="1" ht="20.25" spans="1:14">
      <c r="A1" s="9" t="s">
        <v>0</v>
      </c>
      <c r="B1" s="9"/>
      <c r="C1" s="9"/>
      <c r="D1" s="9"/>
      <c r="E1" s="9"/>
      <c r="F1" s="10"/>
      <c r="G1" s="9"/>
      <c r="H1" s="9"/>
      <c r="I1" s="11"/>
      <c r="J1" s="9"/>
      <c r="K1" s="9"/>
      <c r="L1" s="9"/>
      <c r="M1" s="9"/>
    </row>
    <row r="2" ht="67.5" spans="1:1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ht="27" spans="1:14">
      <c r="A3" s="14">
        <v>4</v>
      </c>
      <c r="B3" s="15" t="s">
        <v>14</v>
      </c>
      <c r="C3" s="15" t="s">
        <v>15</v>
      </c>
      <c r="D3" s="14" t="s">
        <v>16</v>
      </c>
      <c r="E3" s="16" t="s">
        <v>17</v>
      </c>
      <c r="F3" s="14" t="s">
        <v>18</v>
      </c>
      <c r="G3" s="14">
        <v>2700</v>
      </c>
      <c r="H3" s="14">
        <v>4000</v>
      </c>
      <c r="I3" s="17">
        <v>28.36</v>
      </c>
      <c r="J3" s="14" t="s">
        <v>19</v>
      </c>
      <c r="K3" s="16"/>
      <c r="L3" s="16"/>
      <c r="M3" s="16" t="s">
        <v>20</v>
      </c>
    </row>
    <row r="4" ht="27" spans="1:14">
      <c r="A4" s="14">
        <v>5</v>
      </c>
      <c r="B4" s="15" t="s">
        <v>21</v>
      </c>
      <c r="C4" s="15" t="s">
        <v>15</v>
      </c>
      <c r="D4" s="14" t="s">
        <v>16</v>
      </c>
      <c r="E4" s="16" t="s">
        <v>17</v>
      </c>
      <c r="F4" s="14" t="s">
        <v>18</v>
      </c>
      <c r="G4" s="14">
        <v>2100</v>
      </c>
      <c r="H4" s="14">
        <v>3500</v>
      </c>
      <c r="I4" s="17">
        <v>14.73</v>
      </c>
      <c r="J4" s="14" t="s">
        <v>19</v>
      </c>
      <c r="K4" s="16"/>
      <c r="L4" s="16"/>
      <c r="M4" s="16" t="s">
        <v>20</v>
      </c>
    </row>
    <row r="5" ht="27" spans="1:14">
      <c r="A5" s="14">
        <v>8</v>
      </c>
      <c r="B5" s="15" t="s">
        <v>22</v>
      </c>
      <c r="C5" s="15" t="s">
        <v>15</v>
      </c>
      <c r="D5" s="14" t="s">
        <v>16</v>
      </c>
      <c r="E5" s="16" t="s">
        <v>17</v>
      </c>
      <c r="F5" s="14" t="s">
        <v>18</v>
      </c>
      <c r="G5" s="14">
        <v>1800</v>
      </c>
      <c r="H5" s="14">
        <v>3000</v>
      </c>
      <c r="I5" s="17">
        <v>9.3</v>
      </c>
      <c r="J5" s="14" t="s">
        <v>19</v>
      </c>
      <c r="K5" s="16"/>
      <c r="L5" s="16"/>
      <c r="M5" s="16" t="s">
        <v>20</v>
      </c>
    </row>
    <row r="6" spans="1:14">
      <c r="A6" s="14">
        <v>1</v>
      </c>
      <c r="B6" s="15" t="s">
        <v>23</v>
      </c>
      <c r="C6" s="15" t="s">
        <v>24</v>
      </c>
      <c r="D6" s="14">
        <v>28</v>
      </c>
      <c r="E6" s="16" t="s">
        <v>17</v>
      </c>
      <c r="F6" s="14" t="s">
        <v>25</v>
      </c>
      <c r="G6" s="14">
        <v>700</v>
      </c>
      <c r="H6" s="14">
        <f>1333+2134+1947+6218+2579+297</f>
        <v>14508</v>
      </c>
      <c r="I6" s="17">
        <v>5.58</v>
      </c>
      <c r="J6" s="14" t="s">
        <v>26</v>
      </c>
      <c r="K6" s="16"/>
      <c r="L6" s="16"/>
      <c r="M6" s="16" t="s">
        <v>20</v>
      </c>
      <c r="N6" s="1"/>
    </row>
    <row r="7" ht="27" spans="1:14">
      <c r="A7" s="14">
        <v>2</v>
      </c>
      <c r="B7" s="15" t="s">
        <v>27</v>
      </c>
      <c r="C7" s="15" t="s">
        <v>28</v>
      </c>
      <c r="D7" s="14">
        <v>28</v>
      </c>
      <c r="E7" s="16" t="s">
        <v>17</v>
      </c>
      <c r="F7" s="14" t="s">
        <v>29</v>
      </c>
      <c r="G7" s="14">
        <v>700</v>
      </c>
      <c r="H7" s="14">
        <f>834+446+2882+3174+2320+200+297</f>
        <v>10153</v>
      </c>
      <c r="I7" s="17">
        <v>3.91</v>
      </c>
      <c r="J7" s="14" t="s">
        <v>26</v>
      </c>
      <c r="K7" s="16"/>
      <c r="L7" s="16"/>
      <c r="M7" s="16" t="s">
        <v>20</v>
      </c>
      <c r="N7" s="1"/>
    </row>
    <row r="8" s="1" customFormat="1" ht="27" spans="1:14">
      <c r="A8" s="14">
        <v>3</v>
      </c>
      <c r="B8" s="15" t="s">
        <v>30</v>
      </c>
      <c r="C8" s="15" t="s">
        <v>31</v>
      </c>
      <c r="D8" s="16">
        <v>24</v>
      </c>
      <c r="E8" s="16" t="s">
        <v>17</v>
      </c>
      <c r="F8" s="16" t="s">
        <v>32</v>
      </c>
      <c r="G8" s="16">
        <v>600</v>
      </c>
      <c r="H8" s="16">
        <f>1695+12205+12351+2639+2956+1068+508+306+152+508+459+670+459+508+267+421+508+1238+2618+2935+914</f>
        <v>45385</v>
      </c>
      <c r="I8" s="17">
        <v>12.83</v>
      </c>
      <c r="J8" s="16" t="s">
        <v>33</v>
      </c>
      <c r="K8" s="16"/>
      <c r="L8" s="16"/>
      <c r="M8" s="16" t="s">
        <v>20</v>
      </c>
    </row>
    <row r="9" ht="27" spans="1:14">
      <c r="A9" s="14">
        <v>6</v>
      </c>
      <c r="B9" s="15" t="s">
        <v>34</v>
      </c>
      <c r="C9" s="18" t="s">
        <v>35</v>
      </c>
      <c r="D9" s="14">
        <v>24</v>
      </c>
      <c r="E9" s="16" t="s">
        <v>17</v>
      </c>
      <c r="F9" s="14" t="s">
        <v>36</v>
      </c>
      <c r="G9" s="14">
        <v>600</v>
      </c>
      <c r="H9" s="14">
        <f>586+865+704+2039+914+5395+891+200+354</f>
        <v>11948</v>
      </c>
      <c r="I9" s="17">
        <v>3.38</v>
      </c>
      <c r="J9" s="16" t="s">
        <v>33</v>
      </c>
      <c r="K9" s="16"/>
      <c r="L9" s="16"/>
      <c r="M9" s="16" t="s">
        <v>20</v>
      </c>
    </row>
    <row r="10" ht="27" spans="1:14">
      <c r="A10" s="14">
        <v>7</v>
      </c>
      <c r="B10" s="15" t="s">
        <v>37</v>
      </c>
      <c r="C10" s="15" t="s">
        <v>38</v>
      </c>
      <c r="D10" s="14">
        <v>16</v>
      </c>
      <c r="E10" s="16" t="s">
        <v>17</v>
      </c>
      <c r="F10" s="14" t="s">
        <v>39</v>
      </c>
      <c r="G10" s="14">
        <v>400</v>
      </c>
      <c r="H10" s="14">
        <f>5677+6250+917+453+838+296+623+356+252+473+252+356+286+877+758+838+1019+2078+15997+3978</f>
        <v>42574</v>
      </c>
      <c r="I10" s="17">
        <v>5.35</v>
      </c>
      <c r="J10" s="14" t="s">
        <v>40</v>
      </c>
      <c r="K10" s="16"/>
      <c r="L10" s="16"/>
      <c r="M10" s="16" t="s">
        <v>20</v>
      </c>
    </row>
    <row r="11" ht="27" spans="1:14">
      <c r="A11" s="14">
        <v>9</v>
      </c>
      <c r="B11" s="15" t="s">
        <v>41</v>
      </c>
      <c r="C11" s="15" t="s">
        <v>42</v>
      </c>
      <c r="D11" s="14">
        <v>16</v>
      </c>
      <c r="E11" s="16" t="s">
        <v>17</v>
      </c>
      <c r="F11" s="14" t="s">
        <v>43</v>
      </c>
      <c r="G11" s="14">
        <v>400</v>
      </c>
      <c r="H11" s="14">
        <f>348+200+400+1093+4764+441+748</f>
        <v>7994</v>
      </c>
      <c r="I11" s="17">
        <v>1</v>
      </c>
      <c r="J11" s="14" t="s">
        <v>40</v>
      </c>
      <c r="K11" s="16"/>
      <c r="L11" s="16"/>
      <c r="M11" s="16" t="s">
        <v>20</v>
      </c>
    </row>
    <row r="12" ht="27" spans="1:14">
      <c r="A12" s="19">
        <v>10</v>
      </c>
      <c r="B12" s="20" t="s">
        <v>44</v>
      </c>
      <c r="C12" s="20" t="s">
        <v>45</v>
      </c>
      <c r="D12" s="19">
        <v>10</v>
      </c>
      <c r="E12" s="19" t="s">
        <v>17</v>
      </c>
      <c r="F12" s="19" t="s">
        <v>45</v>
      </c>
      <c r="G12" s="19">
        <v>250</v>
      </c>
      <c r="H12" s="19">
        <f>2015+6303+792+996+806+1800+1397+237+305+222+328+196+800+586+267+403+1416+1298+402+248+3147+4600+682+430+466+487+617+457+1076+457</f>
        <v>33236</v>
      </c>
      <c r="I12" s="21">
        <v>1.63</v>
      </c>
      <c r="J12" s="19" t="s">
        <v>40</v>
      </c>
      <c r="K12" s="16"/>
      <c r="L12" s="16"/>
      <c r="M12" s="16" t="s">
        <v>20</v>
      </c>
    </row>
    <row r="13" ht="27" spans="1:14">
      <c r="A13" s="19">
        <v>11</v>
      </c>
      <c r="B13" s="20"/>
      <c r="C13" s="20" t="s">
        <v>46</v>
      </c>
      <c r="D13" s="19">
        <v>10</v>
      </c>
      <c r="E13" s="19" t="s">
        <v>17</v>
      </c>
      <c r="F13" s="19" t="s">
        <v>46</v>
      </c>
      <c r="G13" s="19">
        <v>250</v>
      </c>
      <c r="H13" s="19">
        <f>1675+4915+1422+1336+457+3502+1501+500+924+241+278+473+278+190+307+457+335+598+4606+3969</f>
        <v>27964</v>
      </c>
      <c r="I13" s="21">
        <v>1.37</v>
      </c>
      <c r="J13" s="19" t="s">
        <v>40</v>
      </c>
      <c r="K13" s="16"/>
      <c r="L13" s="16"/>
      <c r="M13" s="16" t="s">
        <v>20</v>
      </c>
    </row>
    <row r="14" ht="54" spans="1:14">
      <c r="A14" s="19">
        <v>12</v>
      </c>
      <c r="B14" s="20" t="s">
        <v>47</v>
      </c>
      <c r="C14" s="20" t="s">
        <v>48</v>
      </c>
      <c r="D14" s="19">
        <v>16</v>
      </c>
      <c r="E14" s="19" t="s">
        <v>17</v>
      </c>
      <c r="F14" s="19" t="s">
        <v>48</v>
      </c>
      <c r="G14" s="19">
        <v>400</v>
      </c>
      <c r="H14" s="19">
        <f>1796+1584+528+373</f>
        <v>4281</v>
      </c>
      <c r="I14" s="21">
        <v>0.54</v>
      </c>
      <c r="J14" s="19" t="s">
        <v>40</v>
      </c>
      <c r="K14" s="16"/>
      <c r="L14" s="16"/>
      <c r="M14" s="16" t="s">
        <v>20</v>
      </c>
    </row>
    <row r="15" s="2" customFormat="1" ht="27" spans="1:14">
      <c r="A15" s="19">
        <v>13</v>
      </c>
      <c r="B15" s="20" t="s">
        <v>49</v>
      </c>
      <c r="C15" s="20" t="s">
        <v>50</v>
      </c>
      <c r="D15" s="19">
        <v>24</v>
      </c>
      <c r="E15" s="19" t="s">
        <v>17</v>
      </c>
      <c r="F15" s="19" t="s">
        <v>50</v>
      </c>
      <c r="G15" s="19">
        <v>600</v>
      </c>
      <c r="H15" s="19">
        <f>1442+2121+3285+7278+2935+1851+1068</f>
        <v>19980</v>
      </c>
      <c r="I15" s="21">
        <v>5.65</v>
      </c>
      <c r="J15" s="19" t="s">
        <v>33</v>
      </c>
      <c r="K15" s="16"/>
      <c r="L15" s="16"/>
      <c r="M15" s="16" t="s">
        <v>20</v>
      </c>
    </row>
    <row r="16" s="2" customFormat="1" ht="27" spans="1:14">
      <c r="A16" s="19">
        <v>14</v>
      </c>
      <c r="B16" s="20" t="s">
        <v>51</v>
      </c>
      <c r="C16" s="20" t="s">
        <v>52</v>
      </c>
      <c r="D16" s="19">
        <v>16</v>
      </c>
      <c r="E16" s="19" t="s">
        <v>17</v>
      </c>
      <c r="F16" s="19" t="s">
        <v>52</v>
      </c>
      <c r="G16" s="19">
        <v>400</v>
      </c>
      <c r="H16" s="19">
        <f>1068+1765+1765+1463</f>
        <v>6061</v>
      </c>
      <c r="I16" s="21">
        <v>0.76</v>
      </c>
      <c r="J16" s="19" t="s">
        <v>40</v>
      </c>
      <c r="K16" s="16"/>
      <c r="L16" s="16"/>
      <c r="M16" s="16" t="s">
        <v>20</v>
      </c>
    </row>
    <row r="17" s="2" customFormat="1" ht="27" spans="1:13">
      <c r="A17" s="19">
        <v>15</v>
      </c>
      <c r="B17" s="20" t="s">
        <v>53</v>
      </c>
      <c r="C17" s="20" t="s">
        <v>54</v>
      </c>
      <c r="D17" s="19">
        <v>16</v>
      </c>
      <c r="E17" s="19" t="s">
        <v>17</v>
      </c>
      <c r="F17" s="19" t="s">
        <v>54</v>
      </c>
      <c r="G17" s="19">
        <v>400</v>
      </c>
      <c r="H17" s="19">
        <f>2385+7500+812+2169</f>
        <v>12866</v>
      </c>
      <c r="I17" s="21">
        <v>1.62</v>
      </c>
      <c r="J17" s="19" t="s">
        <v>40</v>
      </c>
      <c r="K17" s="16"/>
      <c r="L17" s="16"/>
      <c r="M17" s="16" t="s">
        <v>20</v>
      </c>
    </row>
    <row r="18" ht="27" spans="1:13">
      <c r="A18" s="19">
        <v>16</v>
      </c>
      <c r="B18" s="20" t="s">
        <v>55</v>
      </c>
      <c r="C18" s="20" t="s">
        <v>56</v>
      </c>
      <c r="D18" s="19">
        <v>0.5</v>
      </c>
      <c r="E18" s="19" t="s">
        <v>17</v>
      </c>
      <c r="F18" s="22" t="s">
        <v>57</v>
      </c>
      <c r="G18" s="19">
        <v>15</v>
      </c>
      <c r="H18" s="19">
        <f>10955+9017</f>
        <v>19972</v>
      </c>
      <c r="I18" s="21">
        <v>0.1</v>
      </c>
      <c r="J18" s="19" t="s">
        <v>58</v>
      </c>
      <c r="K18" s="16"/>
      <c r="L18" s="16"/>
      <c r="M18" s="16" t="s">
        <v>20</v>
      </c>
    </row>
    <row r="19" ht="27" spans="1:13">
      <c r="A19" s="19">
        <v>17</v>
      </c>
      <c r="B19" s="20"/>
      <c r="C19" s="20" t="s">
        <v>59</v>
      </c>
      <c r="D19" s="19">
        <v>6</v>
      </c>
      <c r="E19" s="19" t="s">
        <v>17</v>
      </c>
      <c r="F19" s="22" t="s">
        <v>57</v>
      </c>
      <c r="G19" s="19">
        <v>150</v>
      </c>
      <c r="H19" s="19">
        <f>9775+2669+2669+11542</f>
        <v>26655</v>
      </c>
      <c r="I19" s="21">
        <v>0.47</v>
      </c>
      <c r="J19" s="19" t="s">
        <v>58</v>
      </c>
      <c r="K19" s="16"/>
      <c r="L19" s="16"/>
      <c r="M19" s="16" t="s">
        <v>20</v>
      </c>
    </row>
    <row r="20" ht="27" spans="1:13">
      <c r="A20" s="19">
        <v>18</v>
      </c>
      <c r="B20" s="20"/>
      <c r="C20" s="20" t="s">
        <v>60</v>
      </c>
      <c r="D20" s="19">
        <v>1</v>
      </c>
      <c r="E20" s="19" t="s">
        <v>17</v>
      </c>
      <c r="F20" s="22" t="s">
        <v>57</v>
      </c>
      <c r="G20" s="19">
        <v>25</v>
      </c>
      <c r="H20" s="19">
        <f>9202</f>
        <v>9202</v>
      </c>
      <c r="I20" s="21">
        <v>0.1</v>
      </c>
      <c r="J20" s="19" t="s">
        <v>58</v>
      </c>
      <c r="K20" s="16"/>
      <c r="L20" s="16"/>
      <c r="M20" s="16" t="s">
        <v>20</v>
      </c>
    </row>
    <row r="21" ht="27" spans="1:13">
      <c r="A21" s="19">
        <v>19</v>
      </c>
      <c r="B21" s="20"/>
      <c r="C21" s="20" t="s">
        <v>61</v>
      </c>
      <c r="D21" s="19">
        <v>3</v>
      </c>
      <c r="E21" s="19" t="s">
        <v>17</v>
      </c>
      <c r="F21" s="22" t="s">
        <v>57</v>
      </c>
      <c r="G21" s="19">
        <v>80</v>
      </c>
      <c r="H21" s="19">
        <f>13349+6629+7054</f>
        <v>27032</v>
      </c>
      <c r="I21" s="21">
        <v>0.14</v>
      </c>
      <c r="J21" s="19" t="s">
        <v>58</v>
      </c>
      <c r="K21" s="16"/>
      <c r="L21" s="16"/>
      <c r="M21" s="16" t="s">
        <v>20</v>
      </c>
    </row>
    <row r="22" ht="27" spans="1:13">
      <c r="A22" s="19">
        <v>20</v>
      </c>
      <c r="B22" s="20"/>
      <c r="C22" s="20" t="s">
        <v>62</v>
      </c>
      <c r="D22" s="19">
        <v>4</v>
      </c>
      <c r="E22" s="19" t="s">
        <v>17</v>
      </c>
      <c r="F22" s="22" t="s">
        <v>57</v>
      </c>
      <c r="G22" s="19">
        <v>100</v>
      </c>
      <c r="H22" s="19">
        <f>415+6936+15029</f>
        <v>22380</v>
      </c>
      <c r="I22" s="21">
        <v>0.18</v>
      </c>
      <c r="J22" s="19" t="s">
        <v>58</v>
      </c>
      <c r="K22" s="16"/>
      <c r="L22" s="16"/>
      <c r="M22" s="16" t="s">
        <v>20</v>
      </c>
    </row>
    <row r="23" ht="27" spans="1:13">
      <c r="A23" s="19">
        <v>21</v>
      </c>
      <c r="B23" s="20"/>
      <c r="C23" s="20" t="s">
        <v>63</v>
      </c>
      <c r="D23" s="19" t="s">
        <v>16</v>
      </c>
      <c r="E23" s="19" t="s">
        <v>17</v>
      </c>
      <c r="F23" s="19" t="s">
        <v>16</v>
      </c>
      <c r="G23" s="19" t="s">
        <v>16</v>
      </c>
      <c r="H23" s="19">
        <v>1000</v>
      </c>
      <c r="I23" s="21">
        <v>1</v>
      </c>
      <c r="J23" s="19" t="s">
        <v>58</v>
      </c>
      <c r="K23" s="16"/>
      <c r="L23" s="16"/>
      <c r="M23" s="16" t="s">
        <v>20</v>
      </c>
    </row>
    <row r="24" ht="27" spans="1:13">
      <c r="A24" s="19">
        <v>22</v>
      </c>
      <c r="B24" s="20"/>
      <c r="C24" s="20" t="s">
        <v>64</v>
      </c>
      <c r="D24" s="19" t="s">
        <v>16</v>
      </c>
      <c r="E24" s="19" t="s">
        <v>17</v>
      </c>
      <c r="F24" s="19" t="s">
        <v>18</v>
      </c>
      <c r="G24" s="19">
        <v>1000</v>
      </c>
      <c r="H24" s="19">
        <v>1300</v>
      </c>
      <c r="I24" s="21">
        <v>1.02</v>
      </c>
      <c r="J24" s="19" t="s">
        <v>58</v>
      </c>
      <c r="K24" s="16"/>
      <c r="L24" s="16"/>
      <c r="M24" s="16" t="s">
        <v>20</v>
      </c>
    </row>
    <row r="25" customFormat="1" ht="27" spans="1:13">
      <c r="A25" s="19" t="s">
        <v>65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6"/>
      <c r="M25" s="16" t="s">
        <v>66</v>
      </c>
    </row>
    <row r="26" s="2" customFormat="1" ht="27" spans="1:13">
      <c r="A26" s="19">
        <v>1</v>
      </c>
      <c r="B26" s="20" t="s">
        <v>67</v>
      </c>
      <c r="C26" s="15" t="s">
        <v>68</v>
      </c>
      <c r="D26" s="14">
        <v>38</v>
      </c>
      <c r="E26" s="14" t="s">
        <v>17</v>
      </c>
      <c r="F26" s="14" t="s">
        <v>69</v>
      </c>
      <c r="G26" s="14">
        <f t="shared" ref="G26:G29" si="0">38/4*100</f>
        <v>950</v>
      </c>
      <c r="H26" s="14">
        <f>1329+3606+6166+4924+599+2794+2500+1000</f>
        <v>22918</v>
      </c>
      <c r="I26" s="21">
        <v>16.24</v>
      </c>
      <c r="J26" s="23" t="s">
        <v>70</v>
      </c>
      <c r="K26" s="24"/>
      <c r="L26" s="24"/>
      <c r="M26" s="19" t="s">
        <v>71</v>
      </c>
    </row>
    <row r="27" s="2" customFormat="1" ht="32" customHeight="1" spans="1:13">
      <c r="A27" s="19">
        <v>2</v>
      </c>
      <c r="B27" s="20" t="s">
        <v>72</v>
      </c>
      <c r="C27" s="14" t="s">
        <v>18</v>
      </c>
      <c r="D27" s="16" t="s">
        <v>16</v>
      </c>
      <c r="E27" s="16" t="s">
        <v>17</v>
      </c>
      <c r="F27" s="14" t="s">
        <v>18</v>
      </c>
      <c r="G27" s="14">
        <v>4400</v>
      </c>
      <c r="H27" s="14">
        <v>4650</v>
      </c>
      <c r="I27" s="21">
        <v>93</v>
      </c>
      <c r="J27" s="23" t="s">
        <v>19</v>
      </c>
      <c r="K27" s="24"/>
      <c r="L27" s="24"/>
      <c r="M27" s="19" t="s">
        <v>71</v>
      </c>
    </row>
    <row r="28" s="2" customFormat="1" ht="27" spans="1:13">
      <c r="A28" s="19">
        <v>3</v>
      </c>
      <c r="B28" s="20" t="s">
        <v>73</v>
      </c>
      <c r="C28" s="18" t="s">
        <v>74</v>
      </c>
      <c r="D28" s="14">
        <v>38</v>
      </c>
      <c r="E28" s="14" t="s">
        <v>17</v>
      </c>
      <c r="F28" s="14" t="s">
        <v>75</v>
      </c>
      <c r="G28" s="14">
        <f t="shared" si="0"/>
        <v>950</v>
      </c>
      <c r="H28" s="14">
        <f>2152+3396+4077+5501+2048+1801+4500*3+553+5250+22900+4884+2048+1341</f>
        <v>69451</v>
      </c>
      <c r="I28" s="21">
        <v>49.2</v>
      </c>
      <c r="J28" s="23" t="s">
        <v>70</v>
      </c>
      <c r="K28" s="24"/>
      <c r="L28" s="24"/>
      <c r="M28" s="19" t="s">
        <v>71</v>
      </c>
    </row>
    <row r="29" s="2" customFormat="1" ht="27" spans="1:13">
      <c r="A29" s="19">
        <v>4</v>
      </c>
      <c r="B29" s="20" t="s">
        <v>76</v>
      </c>
      <c r="C29" s="18" t="s">
        <v>77</v>
      </c>
      <c r="D29" s="14">
        <v>38</v>
      </c>
      <c r="E29" s="16" t="s">
        <v>17</v>
      </c>
      <c r="F29" s="14" t="s">
        <v>78</v>
      </c>
      <c r="G29" s="14">
        <f t="shared" si="0"/>
        <v>950</v>
      </c>
      <c r="H29" s="14">
        <f>835+14500+3563+10937+14500+1311</f>
        <v>45646</v>
      </c>
      <c r="I29" s="21">
        <v>32.34</v>
      </c>
      <c r="J29" s="23" t="s">
        <v>70</v>
      </c>
      <c r="K29" s="24"/>
      <c r="L29" s="24"/>
      <c r="M29" s="19" t="s">
        <v>71</v>
      </c>
    </row>
    <row r="30" s="2" customFormat="1" ht="27" spans="1:13">
      <c r="A30" s="25" t="s">
        <v>79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4"/>
      <c r="M30" s="19" t="s">
        <v>66</v>
      </c>
    </row>
    <row r="31" ht="27" spans="1:13">
      <c r="A31" s="25" t="s">
        <v>80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19"/>
      <c r="M31" s="19" t="s">
        <v>66</v>
      </c>
    </row>
  </sheetData>
  <mergeCells count="6">
    <mergeCell ref="A1:M1"/>
    <mergeCell ref="A25:K25"/>
    <mergeCell ref="A30:K30"/>
    <mergeCell ref="A31:K31"/>
    <mergeCell ref="B12:B13"/>
    <mergeCell ref="B18:B24"/>
  </mergeCells>
  <pageMargins left="0.708661417322835" right="0.708661417322835" top="0.748031496062992" bottom="0.748031496062992" header="0.31496062992126" footer="0.31496062992126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张华娟</cp:lastModifiedBy>
  <dcterms:created xsi:type="dcterms:W3CDTF">2023-05-12T11:15:00Z</dcterms:created>
  <cp:lastPrinted>2026-03-13T06:24:00Z</cp:lastPrinted>
  <dcterms:modified xsi:type="dcterms:W3CDTF">2026-04-27T09:14:30Z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381E813D5E3243B8846525804AC377E9_13</vt:lpwstr>
  </property>
  <property fmtid="{D5CDD505-2E9C-101B-9397-08002B2CF9AE}" pid="4" name="CalculationRule">
    <vt:i4>0</vt:i4>
  </property>
</Properties>
</file>