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850" firstSheet="6" activeTab="6"/>
  </bookViews>
  <sheets>
    <sheet name="3、CTA阀门检修委托单1" sheetId="27" state="hidden" r:id="rId1"/>
    <sheet name="Sheet5" sheetId="25" state="hidden" r:id="rId2"/>
    <sheet name="Sheet3" sheetId="23" state="hidden" r:id="rId3"/>
    <sheet name="Sheet4" sheetId="24" state="hidden" r:id="rId4"/>
    <sheet name="Sheet2" sheetId="22" state="hidden" r:id="rId5"/>
    <sheet name="Sheet1" sheetId="21" state="hidden" r:id="rId6"/>
    <sheet name="Sheet6" sheetId="52" r:id="rId7"/>
  </sheets>
  <definedNames>
    <definedName name="_xlnm.Print_Titles" localSheetId="0">'3、CTA阀门检修委托单1'!$1:$2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<sst xmlns="http://schemas.openxmlformats.org/spreadsheetml/2006/main" count="990" uniqueCount="482">
  <si>
    <r>
      <rPr>
        <b/>
        <sz val="16"/>
        <color theme="1"/>
        <rFont val="宋体"/>
        <charset val="134"/>
        <scheme val="minor"/>
      </rPr>
      <t>福海创P</t>
    </r>
    <r>
      <rPr>
        <b/>
        <sz val="16"/>
        <color indexed="8"/>
        <rFont val="宋体"/>
        <charset val="134"/>
      </rPr>
      <t>TA工厂现场阀门维护委托单（2023年4月份消缺）</t>
    </r>
  </si>
  <si>
    <t>序号</t>
  </si>
  <si>
    <t>位号</t>
  </si>
  <si>
    <t>尺寸磅级</t>
  </si>
  <si>
    <t>阀门种类</t>
  </si>
  <si>
    <t>阀门故障内容</t>
  </si>
  <si>
    <t>阀门上下线</t>
  </si>
  <si>
    <t>执行机构上下线</t>
  </si>
  <si>
    <t>阀体解体检查清理</t>
  </si>
  <si>
    <t>执行机构解体检查 清理</t>
  </si>
  <si>
    <t>手轮机构检查、清理</t>
  </si>
  <si>
    <t>内件车修研磨</t>
  </si>
  <si>
    <t>内件补焊修复</t>
  </si>
  <si>
    <t>执行机构动作及气密性试验</t>
  </si>
  <si>
    <t>泄漏试
验检查</t>
  </si>
  <si>
    <t>阀体强度试验检查</t>
  </si>
  <si>
    <t xml:space="preserve">整体防腐
</t>
  </si>
  <si>
    <t>调试</t>
  </si>
  <si>
    <t>内件
测绘</t>
  </si>
  <si>
    <t>阀内
维修包</t>
  </si>
  <si>
    <t>阀芯平衡密封环</t>
  </si>
  <si>
    <t>执行机构密封组件</t>
  </si>
  <si>
    <t>基础价</t>
  </si>
  <si>
    <t>合计报价（原始价）</t>
  </si>
  <si>
    <t>更换
填料</t>
  </si>
  <si>
    <t>填料</t>
  </si>
  <si>
    <t>属地签字</t>
  </si>
  <si>
    <t>1</t>
  </si>
  <si>
    <t>PV-9509</t>
  </si>
  <si>
    <t>20"600LB</t>
  </si>
  <si>
    <t>套筒阀</t>
  </si>
  <si>
    <t>阀门内漏</t>
  </si>
  <si>
    <t>2</t>
  </si>
  <si>
    <t>3#</t>
  </si>
  <si>
    <t>8"150LB</t>
  </si>
  <si>
    <t>对夹蝶阀</t>
  </si>
  <si>
    <t>执行机构老化</t>
  </si>
  <si>
    <t>3</t>
  </si>
  <si>
    <t>4#</t>
  </si>
  <si>
    <t>4</t>
  </si>
  <si>
    <t>5#</t>
  </si>
  <si>
    <t>5</t>
  </si>
  <si>
    <t>6#</t>
  </si>
  <si>
    <t>6</t>
  </si>
  <si>
    <t>9#</t>
  </si>
  <si>
    <t>7</t>
  </si>
  <si>
    <t>10#</t>
  </si>
  <si>
    <t>8</t>
  </si>
  <si>
    <t>17#</t>
  </si>
  <si>
    <t>9</t>
  </si>
  <si>
    <t>11#</t>
  </si>
  <si>
    <t>4"150LB</t>
  </si>
  <si>
    <t>10</t>
  </si>
  <si>
    <t>12#</t>
  </si>
  <si>
    <t>11</t>
  </si>
  <si>
    <t>13#</t>
  </si>
  <si>
    <t>2"150LB</t>
  </si>
  <si>
    <t>球阀</t>
  </si>
  <si>
    <t>12</t>
  </si>
  <si>
    <t>14#</t>
  </si>
  <si>
    <t>13</t>
  </si>
  <si>
    <t>15#</t>
  </si>
  <si>
    <t>1-1/2"150LB</t>
  </si>
  <si>
    <t>14</t>
  </si>
  <si>
    <t>16#</t>
  </si>
  <si>
    <t>15</t>
  </si>
  <si>
    <t>测排水</t>
  </si>
  <si>
    <t>1"150LB</t>
  </si>
  <si>
    <t>16</t>
  </si>
  <si>
    <t>39#</t>
  </si>
  <si>
    <t>3/4"150LB</t>
  </si>
  <si>
    <t>17</t>
  </si>
  <si>
    <t>FV-2134-3A</t>
  </si>
  <si>
    <t>10"150LB</t>
  </si>
  <si>
    <t>单座阀</t>
  </si>
  <si>
    <t>18</t>
  </si>
  <si>
    <t>FV-2134-3B</t>
  </si>
  <si>
    <t>27</t>
  </si>
  <si>
    <t>FV-2134-1A</t>
  </si>
  <si>
    <t>28</t>
  </si>
  <si>
    <t>FV-2134-1B</t>
  </si>
  <si>
    <t>19</t>
  </si>
  <si>
    <t>FV-2137-3</t>
  </si>
  <si>
    <t>6"150LB</t>
  </si>
  <si>
    <t>29</t>
  </si>
  <si>
    <t>FV-2137-1</t>
  </si>
  <si>
    <t>20</t>
  </si>
  <si>
    <t>FV-2140-3</t>
  </si>
  <si>
    <t>30</t>
  </si>
  <si>
    <t>FV-2140-1</t>
  </si>
  <si>
    <t>21</t>
  </si>
  <si>
    <t>FV-2136-3A</t>
  </si>
  <si>
    <t>3"150LB</t>
  </si>
  <si>
    <t>22</t>
  </si>
  <si>
    <t>FV-2136-3B</t>
  </si>
  <si>
    <t>31</t>
  </si>
  <si>
    <t>FV-2136-1A</t>
  </si>
  <si>
    <t>32</t>
  </si>
  <si>
    <t>FV-2136-1B</t>
  </si>
  <si>
    <t>23</t>
  </si>
  <si>
    <t>FV-2139-3</t>
  </si>
  <si>
    <t>33</t>
  </si>
  <si>
    <t>FV-2139-1</t>
  </si>
  <si>
    <t>34</t>
  </si>
  <si>
    <t>FV-2142-1</t>
  </si>
  <si>
    <t>24</t>
  </si>
  <si>
    <t>FV-2142-3</t>
  </si>
  <si>
    <t>25</t>
  </si>
  <si>
    <t>FV-2132-3</t>
  </si>
  <si>
    <t>3"300LB</t>
  </si>
  <si>
    <t>26</t>
  </si>
  <si>
    <t>FV-2133-3</t>
  </si>
  <si>
    <t>1-1/2"300LB</t>
  </si>
  <si>
    <t>35</t>
  </si>
  <si>
    <t>FV-2132-1</t>
  </si>
  <si>
    <t>36</t>
  </si>
  <si>
    <t>FV-2133-1</t>
  </si>
  <si>
    <t>37</t>
  </si>
  <si>
    <t>FV-2112-3</t>
  </si>
  <si>
    <t>4"300LB</t>
  </si>
  <si>
    <t>偏芯阀</t>
  </si>
  <si>
    <t>执行机构膜片老化</t>
  </si>
  <si>
    <t>38</t>
  </si>
  <si>
    <t>FV-2113-3</t>
  </si>
  <si>
    <t>39</t>
  </si>
  <si>
    <t>FV-2114-3</t>
  </si>
  <si>
    <t>40</t>
  </si>
  <si>
    <t>FV-2115-3</t>
  </si>
  <si>
    <t>41</t>
  </si>
  <si>
    <t>FV-1303-1</t>
  </si>
  <si>
    <r>
      <rPr>
        <sz val="11"/>
        <rFont val="宋体"/>
        <charset val="134"/>
      </rPr>
      <t xml:space="preserve">2719401735 </t>
    </r>
    <r>
      <rPr>
        <b/>
        <sz val="11"/>
        <rFont val="宋体"/>
        <charset val="134"/>
      </rPr>
      <t xml:space="preserve">膜片 </t>
    </r>
    <r>
      <rPr>
        <sz val="11"/>
        <rFont val="宋体"/>
        <charset val="134"/>
      </rPr>
      <t xml:space="preserve"> PV-1303-2膜片已更换 </t>
    </r>
  </si>
  <si>
    <t>42</t>
  </si>
  <si>
    <t>FV-1303-3</t>
  </si>
  <si>
    <t>43</t>
  </si>
  <si>
    <t>VA-2101</t>
  </si>
  <si>
    <t>12"300LB</t>
  </si>
  <si>
    <t>角阀</t>
  </si>
  <si>
    <t>填料漏</t>
  </si>
  <si>
    <t>44</t>
  </si>
  <si>
    <t>VA-2102</t>
  </si>
  <si>
    <t>填料漏,下线</t>
  </si>
  <si>
    <t>45</t>
  </si>
  <si>
    <t>VA-2103</t>
  </si>
  <si>
    <t>46</t>
  </si>
  <si>
    <t>VBL-4101-2</t>
  </si>
  <si>
    <t>18"150LB</t>
  </si>
  <si>
    <t>47</t>
  </si>
  <si>
    <t>PV-2202</t>
  </si>
  <si>
    <t>6"300LB</t>
  </si>
  <si>
    <t>48</t>
  </si>
  <si>
    <t>LV-9802</t>
  </si>
  <si>
    <t>16"150LB</t>
  </si>
  <si>
    <t>蝶阀</t>
  </si>
  <si>
    <t>手轮机构故障</t>
  </si>
  <si>
    <t>LV-9801</t>
  </si>
  <si>
    <t>阀门卡涩</t>
  </si>
  <si>
    <t>49</t>
  </si>
  <si>
    <t>HV-1505-1</t>
  </si>
  <si>
    <t>32"300LB</t>
  </si>
  <si>
    <t>50</t>
  </si>
  <si>
    <t>HV-1505-3</t>
  </si>
  <si>
    <t>FV-4201-1B</t>
  </si>
  <si>
    <t>执行机构保养</t>
  </si>
  <si>
    <t>FV-4201-2B</t>
  </si>
  <si>
    <t>XV-3532C</t>
  </si>
  <si>
    <t>插板阀</t>
  </si>
  <si>
    <t>XV-3507C</t>
  </si>
  <si>
    <t>28"150LB</t>
  </si>
  <si>
    <t>FCV3501A</t>
  </si>
  <si>
    <t>FCV3501B</t>
  </si>
  <si>
    <t>FCV3501C</t>
  </si>
  <si>
    <t>FCV3501D</t>
  </si>
  <si>
    <t>FCV3501E</t>
  </si>
  <si>
    <t>PV-1702</t>
  </si>
  <si>
    <t>PV-1703</t>
  </si>
  <si>
    <t>LV-2101-1</t>
  </si>
  <si>
    <t>LV-2101-2</t>
  </si>
  <si>
    <t>LV-2101-3</t>
  </si>
  <si>
    <t>FCV-3511K</t>
  </si>
  <si>
    <t>VA-3109-1</t>
  </si>
  <si>
    <t>费用计算：</t>
  </si>
  <si>
    <t>原始价格</t>
  </si>
  <si>
    <t>折后价格</t>
  </si>
  <si>
    <t>填料固定价格</t>
  </si>
  <si>
    <t>合计费用</t>
  </si>
  <si>
    <t>施工单位：无锡智能自控工程股份有限公司                                         施工单位负责人：</t>
  </si>
  <si>
    <t>仪表团队经办：                       设备管理本部经办：                                    仪表团队：                           设备管理部：</t>
  </si>
  <si>
    <t>控制阀备件加工报价表</t>
  </si>
  <si>
    <t>序
号</t>
  </si>
  <si>
    <t>阀门类型</t>
  </si>
  <si>
    <t>阀门
尺寸规格</t>
  </si>
  <si>
    <t>磅级</t>
  </si>
  <si>
    <r>
      <rPr>
        <b/>
        <sz val="8"/>
        <color theme="1"/>
        <rFont val="宋体"/>
        <charset val="134"/>
        <scheme val="minor"/>
      </rPr>
      <t>阀芯</t>
    </r>
    <r>
      <rPr>
        <sz val="8"/>
        <color theme="1"/>
        <rFont val="宋体"/>
        <charset val="134"/>
        <scheme val="minor"/>
      </rPr>
      <t>（316L)</t>
    </r>
  </si>
  <si>
    <r>
      <rPr>
        <b/>
        <sz val="8"/>
        <color theme="1"/>
        <rFont val="宋体"/>
        <charset val="134"/>
        <scheme val="minor"/>
      </rPr>
      <t>阀杆</t>
    </r>
    <r>
      <rPr>
        <sz val="8"/>
        <color theme="1"/>
        <rFont val="宋体"/>
        <charset val="134"/>
        <scheme val="minor"/>
      </rPr>
      <t>（316L)</t>
    </r>
  </si>
  <si>
    <r>
      <rPr>
        <b/>
        <sz val="8"/>
        <color theme="1"/>
        <rFont val="宋体"/>
        <charset val="134"/>
        <scheme val="minor"/>
      </rPr>
      <t xml:space="preserve">阀笼
</t>
    </r>
    <r>
      <rPr>
        <sz val="8"/>
        <color theme="1"/>
        <rFont val="宋体"/>
        <charset val="134"/>
        <scheme val="minor"/>
      </rPr>
      <t>（316L)</t>
    </r>
  </si>
  <si>
    <r>
      <rPr>
        <b/>
        <sz val="8"/>
        <color theme="1"/>
        <rFont val="宋体"/>
        <charset val="134"/>
        <scheme val="minor"/>
      </rPr>
      <t xml:space="preserve">阀座
</t>
    </r>
    <r>
      <rPr>
        <sz val="8"/>
        <color theme="1"/>
        <rFont val="宋体"/>
        <charset val="134"/>
        <scheme val="minor"/>
      </rPr>
      <t xml:space="preserve">（316L)
</t>
    </r>
    <r>
      <rPr>
        <b/>
        <sz val="8"/>
        <color theme="1"/>
        <rFont val="宋体"/>
        <charset val="134"/>
        <scheme val="minor"/>
      </rPr>
      <t>（套）</t>
    </r>
  </si>
  <si>
    <r>
      <rPr>
        <b/>
        <sz val="8"/>
        <color theme="1"/>
        <rFont val="宋体"/>
        <charset val="134"/>
        <scheme val="minor"/>
      </rPr>
      <t xml:space="preserve">阀芯
</t>
    </r>
    <r>
      <rPr>
        <sz val="8"/>
        <color theme="1"/>
        <rFont val="宋体"/>
        <charset val="134"/>
        <scheme val="minor"/>
      </rPr>
      <t>（317L)</t>
    </r>
  </si>
  <si>
    <r>
      <rPr>
        <b/>
        <sz val="8"/>
        <color theme="1"/>
        <rFont val="宋体"/>
        <charset val="134"/>
        <scheme val="minor"/>
      </rPr>
      <t xml:space="preserve">阀杆
</t>
    </r>
    <r>
      <rPr>
        <sz val="8"/>
        <color theme="1"/>
        <rFont val="宋体"/>
        <charset val="134"/>
        <scheme val="minor"/>
      </rPr>
      <t>（317L)</t>
    </r>
  </si>
  <si>
    <r>
      <rPr>
        <b/>
        <sz val="8"/>
        <color theme="1"/>
        <rFont val="宋体"/>
        <charset val="134"/>
        <scheme val="minor"/>
      </rPr>
      <t xml:space="preserve">阀笼
</t>
    </r>
    <r>
      <rPr>
        <sz val="8"/>
        <color theme="1"/>
        <rFont val="宋体"/>
        <charset val="134"/>
        <scheme val="minor"/>
      </rPr>
      <t>（317L)</t>
    </r>
  </si>
  <si>
    <r>
      <rPr>
        <b/>
        <sz val="8"/>
        <color theme="1"/>
        <rFont val="宋体"/>
        <charset val="134"/>
        <scheme val="minor"/>
      </rPr>
      <t xml:space="preserve">阀座
</t>
    </r>
    <r>
      <rPr>
        <sz val="8"/>
        <color theme="1"/>
        <rFont val="宋体"/>
        <charset val="134"/>
        <scheme val="minor"/>
      </rPr>
      <t xml:space="preserve">（317L)
</t>
    </r>
    <r>
      <rPr>
        <b/>
        <sz val="8"/>
        <color theme="1"/>
        <rFont val="宋体"/>
        <charset val="134"/>
        <scheme val="minor"/>
      </rPr>
      <t>（套）</t>
    </r>
  </si>
  <si>
    <r>
      <rPr>
        <b/>
        <sz val="8"/>
        <color theme="1"/>
        <rFont val="宋体"/>
        <charset val="134"/>
        <scheme val="minor"/>
      </rPr>
      <t xml:space="preserve">阀芯
</t>
    </r>
    <r>
      <rPr>
        <sz val="8"/>
        <color theme="1"/>
        <rFont val="宋体"/>
        <charset val="134"/>
        <scheme val="minor"/>
      </rPr>
      <t>（TI)</t>
    </r>
  </si>
  <si>
    <r>
      <rPr>
        <b/>
        <sz val="8"/>
        <color theme="1"/>
        <rFont val="宋体"/>
        <charset val="134"/>
        <scheme val="minor"/>
      </rPr>
      <t xml:space="preserve">阀杆
</t>
    </r>
    <r>
      <rPr>
        <sz val="8"/>
        <color theme="1"/>
        <rFont val="宋体"/>
        <charset val="134"/>
        <scheme val="minor"/>
      </rPr>
      <t>（TI)</t>
    </r>
  </si>
  <si>
    <r>
      <rPr>
        <b/>
        <sz val="8"/>
        <color theme="1"/>
        <rFont val="宋体"/>
        <charset val="134"/>
        <scheme val="minor"/>
      </rPr>
      <t xml:space="preserve">阀笼
</t>
    </r>
    <r>
      <rPr>
        <sz val="8"/>
        <color theme="1"/>
        <rFont val="宋体"/>
        <charset val="134"/>
        <scheme val="minor"/>
      </rPr>
      <t>（TI)</t>
    </r>
  </si>
  <si>
    <r>
      <rPr>
        <b/>
        <sz val="8"/>
        <color theme="1"/>
        <rFont val="宋体"/>
        <charset val="134"/>
        <scheme val="minor"/>
      </rPr>
      <t xml:space="preserve">阀座
</t>
    </r>
    <r>
      <rPr>
        <sz val="8"/>
        <color theme="1"/>
        <rFont val="宋体"/>
        <charset val="134"/>
        <scheme val="minor"/>
      </rPr>
      <t xml:space="preserve">（TI)
</t>
    </r>
    <r>
      <rPr>
        <b/>
        <sz val="8"/>
        <color theme="1"/>
        <rFont val="宋体"/>
        <charset val="134"/>
        <scheme val="minor"/>
      </rPr>
      <t>（套）</t>
    </r>
  </si>
  <si>
    <t>铜活
轮</t>
  </si>
  <si>
    <t>蝶阀
压板</t>
  </si>
  <si>
    <t>填料
压板</t>
  </si>
  <si>
    <t>连接
块</t>
  </si>
  <si>
    <t>执行机
构弹簧
（套）</t>
  </si>
  <si>
    <t>执行机
构缸筒
（套）</t>
  </si>
  <si>
    <t>执行机构
活塞板
（套）</t>
  </si>
  <si>
    <t>执行机
构推杆</t>
  </si>
  <si>
    <t>执行机
构支架</t>
  </si>
  <si>
    <t>手轮机
构丝杆</t>
  </si>
  <si>
    <t>手轮
装置</t>
  </si>
  <si>
    <t>执行
机构
膜片</t>
  </si>
  <si>
    <t>填料
金属
环</t>
  </si>
  <si>
    <t>球芯
支撑
板</t>
  </si>
  <si>
    <t>阀杆
（双相钢)</t>
  </si>
  <si>
    <t>软密封
阀座
（套）</t>
  </si>
  <si>
    <t>单座或套筒阀</t>
  </si>
  <si>
    <t>DN25以下</t>
  </si>
  <si>
    <t>150~1500LB</t>
  </si>
  <si>
    <t>DN25</t>
  </si>
  <si>
    <t>DN50</t>
  </si>
  <si>
    <t>DN80</t>
  </si>
  <si>
    <t>DN100</t>
  </si>
  <si>
    <t>DN150</t>
  </si>
  <si>
    <t>DN200</t>
  </si>
  <si>
    <t>DN250</t>
  </si>
  <si>
    <t>DN300</t>
  </si>
  <si>
    <t>DN350</t>
  </si>
  <si>
    <t>DN400</t>
  </si>
  <si>
    <t>DN450</t>
  </si>
  <si>
    <t>DN500</t>
  </si>
  <si>
    <t>控制角阀</t>
  </si>
  <si>
    <t>DN80~100</t>
  </si>
  <si>
    <t>150~300LB</t>
  </si>
  <si>
    <t>DN150~200</t>
  </si>
  <si>
    <t>DN250~300</t>
  </si>
  <si>
    <t>DN350~400</t>
  </si>
  <si>
    <t>DN450~500</t>
  </si>
  <si>
    <t>DN550~600</t>
  </si>
  <si>
    <t>600~1500LB</t>
  </si>
  <si>
    <t>控制球阀</t>
  </si>
  <si>
    <t>芳烃程控球阀</t>
  </si>
  <si>
    <t>300LB</t>
  </si>
  <si>
    <t>控制蝶阀</t>
  </si>
  <si>
    <t>DN650~700</t>
  </si>
  <si>
    <t>DN1800</t>
  </si>
  <si>
    <t>DN2700</t>
  </si>
  <si>
    <t>控制闸阀</t>
  </si>
  <si>
    <t>DN750~800</t>
  </si>
  <si>
    <t>DN850~900</t>
  </si>
  <si>
    <t>DN950~1000</t>
  </si>
  <si>
    <t>DN1050~1100</t>
  </si>
  <si>
    <t>通用备件</t>
  </si>
  <si>
    <t>304不锈钢支架（含测绘、安装）</t>
  </si>
  <si>
    <t>电磁阀/减压阀/行程开关</t>
  </si>
  <si>
    <t>阀门位置反馈</t>
  </si>
  <si>
    <t>定位器支架</t>
  </si>
  <si>
    <t>说明：</t>
  </si>
  <si>
    <t>不需要报价</t>
  </si>
  <si>
    <t>基础总价：</t>
  </si>
  <si>
    <r>
      <rPr>
        <sz val="11"/>
        <color theme="1"/>
        <rFont val="宋体"/>
        <charset val="134"/>
        <scheme val="minor"/>
      </rPr>
      <t>备注：此份报价的阀内件（阀芯、阀杆、阀笼、阀座）加工制作不包含</t>
    </r>
    <r>
      <rPr>
        <sz val="11"/>
        <color rgb="FFFF0000"/>
        <rFont val="宋体"/>
        <charset val="134"/>
        <scheme val="minor"/>
      </rPr>
      <t>生产二部高压角阀</t>
    </r>
    <r>
      <rPr>
        <sz val="11"/>
        <color theme="1"/>
        <rFont val="宋体"/>
        <charset val="134"/>
        <scheme val="minor"/>
      </rPr>
      <t>、</t>
    </r>
    <r>
      <rPr>
        <sz val="11"/>
        <color rgb="FFFF0000"/>
        <rFont val="宋体"/>
        <charset val="134"/>
        <scheme val="minor"/>
      </rPr>
      <t>生产二部HARTMAN高压切断球阀</t>
    </r>
    <r>
      <rPr>
        <sz val="11"/>
        <color theme="1"/>
        <rFont val="宋体"/>
        <charset val="134"/>
        <scheme val="minor"/>
      </rPr>
      <t>、</t>
    </r>
    <r>
      <rPr>
        <sz val="11"/>
        <color rgb="FFFF0000"/>
        <rFont val="宋体"/>
        <charset val="134"/>
        <scheme val="minor"/>
      </rPr>
      <t>PTA钛材球阀</t>
    </r>
    <r>
      <rPr>
        <sz val="11"/>
        <color theme="1"/>
        <rFont val="宋体"/>
        <charset val="134"/>
        <scheme val="minor"/>
      </rPr>
      <t>、</t>
    </r>
    <r>
      <rPr>
        <sz val="11"/>
        <color rgb="FFFF0000"/>
        <rFont val="宋体"/>
        <charset val="134"/>
        <scheme val="minor"/>
      </rPr>
      <t>PTA罐壁及罐底角阀及芳烃装置特殊阀</t>
    </r>
    <r>
      <rPr>
        <sz val="11"/>
        <color theme="1"/>
        <rFont val="宋体"/>
        <charset val="134"/>
        <scheme val="minor"/>
      </rPr>
      <t>。</t>
    </r>
  </si>
  <si>
    <t>单座阀或套筒阀检修分项报价表</t>
  </si>
  <si>
    <t>公称尺寸</t>
  </si>
  <si>
    <t>检修内容</t>
  </si>
  <si>
    <t>易损备件加工（套）</t>
  </si>
  <si>
    <t>固定价格</t>
  </si>
  <si>
    <t>总价</t>
  </si>
  <si>
    <t>DN</t>
  </si>
  <si>
    <t>NPS</t>
  </si>
  <si>
    <t>压力等级</t>
  </si>
  <si>
    <t>阀门上/下线</t>
  </si>
  <si>
    <t>执行机构上/下线</t>
  </si>
  <si>
    <t>手轮机构检查清理维修</t>
  </si>
  <si>
    <t>气动执行机构动作及气密性试验</t>
  </si>
  <si>
    <t>整体防腐
（底漆+面漆）</t>
  </si>
  <si>
    <t>阀内
维修包（套）</t>
  </si>
  <si>
    <t>阀芯平衡密封环（套）</t>
  </si>
  <si>
    <t>执行机构密封组件（套）</t>
  </si>
  <si>
    <t>徐州
阿卡</t>
  </si>
  <si>
    <t>报价占比</t>
  </si>
  <si>
    <t>更换填料</t>
  </si>
  <si>
    <t>1/2</t>
  </si>
  <si>
    <t>150~600</t>
  </si>
  <si>
    <t>900~1500</t>
  </si>
  <si>
    <t>3/4</t>
  </si>
  <si>
    <t>1-1/2</t>
  </si>
  <si>
    <t>300~600</t>
  </si>
  <si>
    <t>基础总价</t>
  </si>
  <si>
    <t xml:space="preserve"> 备 注： 两法兰面成90度的控制阀划分到“单座阀或套筒阀类”，不含PX高精阀报价。</t>
  </si>
  <si>
    <t>总计报价：</t>
  </si>
  <si>
    <t>控制球阀检修分项报价表</t>
  </si>
  <si>
    <t>执行机构上/下线
（气/电动）</t>
  </si>
  <si>
    <t>气动或电动执行机构解体检查清理</t>
  </si>
  <si>
    <t>内件
研磨</t>
  </si>
  <si>
    <t>内件修复硬化处理（316+镍基合金）</t>
  </si>
  <si>
    <t>整体
防腐
（底漆+面漆）</t>
  </si>
  <si>
    <t>阀座调整弹簧或蝶环（套）（316L及以下）</t>
  </si>
  <si>
    <t>备注：不包含PX生产二部HARTMAN阀及PTA钛材球阀</t>
  </si>
  <si>
    <t>合计总价：</t>
  </si>
  <si>
    <t>CTA-20210707-005</t>
  </si>
  <si>
    <t>200区6楼</t>
  </si>
  <si>
    <t>仪表</t>
  </si>
  <si>
    <t>PV-2402-2内漏</t>
  </si>
  <si>
    <t>因备件周期长，停车两周以上可处理</t>
  </si>
  <si>
    <t>洪锦炎</t>
  </si>
  <si>
    <t>否</t>
  </si>
  <si>
    <t>大修处理</t>
  </si>
  <si>
    <t>陈飘阳</t>
  </si>
  <si>
    <t>11月</t>
  </si>
  <si>
    <t>CTA-20220816-07</t>
  </si>
  <si>
    <t>PAC区2楼</t>
  </si>
  <si>
    <t>2TI1584显示异常温度高（已做仿真8.16）</t>
  </si>
  <si>
    <t>林青勇</t>
  </si>
  <si>
    <t>CTA-20220817-011</t>
  </si>
  <si>
    <t>300区1楼</t>
  </si>
  <si>
    <t>XV3508C全开漏粉</t>
  </si>
  <si>
    <t>计划大修处理</t>
  </si>
  <si>
    <t>黄宇</t>
  </si>
  <si>
    <t>是</t>
  </si>
  <si>
    <t>余火旺</t>
  </si>
  <si>
    <t>CTA-20220901-014</t>
  </si>
  <si>
    <t>400区5楼</t>
  </si>
  <si>
    <t>FV-4205-2内漏 仪表回复需确认</t>
  </si>
  <si>
    <t>已处理完毕</t>
  </si>
  <si>
    <t>张新旭</t>
  </si>
  <si>
    <t>CTA-20220908-008</t>
  </si>
  <si>
    <t>200区2.5楼</t>
  </si>
  <si>
    <t>FIC-2112-2频繁闪离</t>
  </si>
  <si>
    <t>计划处理</t>
  </si>
  <si>
    <t>邓荣城</t>
  </si>
  <si>
    <t>林建森</t>
  </si>
  <si>
    <t>CTA-20221114-001</t>
  </si>
  <si>
    <t>施雅延</t>
  </si>
  <si>
    <t>紧急消缺</t>
  </si>
  <si>
    <t>今日可作业</t>
  </si>
  <si>
    <t>CTA-20221114-002</t>
  </si>
  <si>
    <t>200区3.5楼</t>
  </si>
  <si>
    <t>FV2122-2反馈故障</t>
  </si>
  <si>
    <t>200区2楼</t>
  </si>
  <si>
    <t>FV-2113-2在“过程历史查看”中提示：Driver Signal Alert，更换定位器</t>
  </si>
  <si>
    <t>FV-2112-2更换执行机构膜片</t>
  </si>
  <si>
    <t>FV-2113-2更换执行机构膜片</t>
  </si>
  <si>
    <t>FV-2114-2更换执行机构膜片</t>
  </si>
  <si>
    <t>FV-2115-2更换执行机构膜片</t>
  </si>
  <si>
    <t>控制阀位置</t>
  </si>
  <si>
    <t>数量</t>
  </si>
  <si>
    <t>问题描述</t>
  </si>
  <si>
    <t>区域</t>
  </si>
  <si>
    <t>楼层</t>
  </si>
  <si>
    <t>完成情况</t>
  </si>
  <si>
    <t>备注</t>
  </si>
  <si>
    <t xml:space="preserve">FV-2134-1A
FV-2134-1B
FV-2134-2A
FV-2134-2B
FV-2134-3A
FV-2134-3B
</t>
  </si>
  <si>
    <t>内漏拆检</t>
  </si>
  <si>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F</t>
    </r>
  </si>
  <si>
    <t>10",150LB</t>
  </si>
  <si>
    <t>FV-2136-1A
FV-2136-1B
FV-2136-2A
FV-2136-2B
FV-2136-3A
FV-2136-3B</t>
  </si>
  <si>
    <t>3",150LB</t>
  </si>
  <si>
    <t>FV-2137-1
FV-2137-2
FV-2137-3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</si>
  <si>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F</t>
    </r>
  </si>
  <si>
    <t>6",150LB</t>
  </si>
  <si>
    <t>FV-2139-1
FV-2139-2
FV-2139-3</t>
  </si>
  <si>
    <t>4",150LB</t>
  </si>
  <si>
    <t>PV-2401-2</t>
  </si>
  <si>
    <t>28",300LB</t>
  </si>
  <si>
    <t>FV-2142-1
FV-2142-2
FV-2142-3</t>
  </si>
  <si>
    <t>2",150LB</t>
  </si>
  <si>
    <t>FV-2132-1
FV-2132-2
FV-2132-3</t>
  </si>
  <si>
    <r>
      <rPr>
        <sz val="11"/>
        <color indexed="8"/>
        <rFont val="宋体"/>
        <charset val="134"/>
      </rPr>
      <t>4</t>
    </r>
    <r>
      <rPr>
        <sz val="11"/>
        <color indexed="8"/>
        <rFont val="宋体"/>
        <charset val="134"/>
      </rPr>
      <t>F</t>
    </r>
  </si>
  <si>
    <t>3",300LB</t>
  </si>
  <si>
    <t>FV-2133-1
FV-2133-2
FV-2133-3</t>
  </si>
  <si>
    <t>1 1/2",300LB</t>
  </si>
  <si>
    <t>R-201-1顶回流</t>
  </si>
  <si>
    <t>R-201-2顶回流</t>
  </si>
  <si>
    <t>R-201-3顶回流</t>
  </si>
  <si>
    <t>HV-2102-3</t>
  </si>
  <si>
    <t>2F</t>
  </si>
  <si>
    <t xml:space="preserve">PV-2402-1 </t>
  </si>
  <si>
    <t>反馈跟实际有偏差</t>
  </si>
  <si>
    <t>完单</t>
  </si>
  <si>
    <t>5月19日停车处理完成</t>
  </si>
  <si>
    <t xml:space="preserve">HV-2102-3 </t>
  </si>
  <si>
    <t xml:space="preserve">反馈异常 </t>
  </si>
  <si>
    <t>5月23日完成</t>
  </si>
  <si>
    <r>
      <rPr>
        <sz val="11"/>
        <color indexed="8"/>
        <rFont val="宋体"/>
        <charset val="134"/>
      </rPr>
      <t>ZV-1563-1</t>
    </r>
    <r>
      <rPr>
        <sz val="11"/>
        <color indexed="8"/>
        <rFont val="宋体"/>
        <charset val="134"/>
      </rPr>
      <t xml:space="preserve"> </t>
    </r>
  </si>
  <si>
    <r>
      <rPr>
        <sz val="11"/>
        <color indexed="8"/>
        <rFont val="宋体"/>
        <charset val="134"/>
      </rPr>
      <t>P</t>
    </r>
    <r>
      <rPr>
        <sz val="11"/>
        <color indexed="8"/>
        <rFont val="宋体"/>
        <charset val="134"/>
      </rPr>
      <t>AC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</si>
  <si>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F</t>
    </r>
  </si>
  <si>
    <r>
      <rPr>
        <b/>
        <sz val="12"/>
        <rFont val="Arial"/>
        <charset val="134"/>
      </rPr>
      <t>XIANGLU PETROCHEMICALS</t>
    </r>
    <r>
      <rPr>
        <b/>
        <sz val="12"/>
        <rFont val="宋体"/>
        <charset val="134"/>
      </rPr>
      <t>（</t>
    </r>
    <r>
      <rPr>
        <b/>
        <sz val="12"/>
        <rFont val="Arial"/>
        <charset val="134"/>
      </rPr>
      <t>ZHANGZHOU</t>
    </r>
    <r>
      <rPr>
        <b/>
        <sz val="12"/>
        <rFont val="宋体"/>
        <charset val="134"/>
      </rPr>
      <t>）</t>
    </r>
    <r>
      <rPr>
        <b/>
        <sz val="12"/>
        <rFont val="Arial"/>
        <charset val="134"/>
      </rPr>
      <t>CO.,LTD.</t>
    </r>
  </si>
  <si>
    <t>(PROCUREMENT SPEC.)</t>
  </si>
  <si>
    <t>XLP2 PTA PROJECT</t>
  </si>
  <si>
    <t>PH</t>
  </si>
  <si>
    <t>SHEET NO.</t>
  </si>
  <si>
    <t>OF</t>
  </si>
  <si>
    <t xml:space="preserve">  ANALYZER</t>
  </si>
  <si>
    <t>REQ. NO.:</t>
  </si>
  <si>
    <t>Individual Specification</t>
  </si>
  <si>
    <t>Requirement</t>
  </si>
  <si>
    <t>Yes</t>
  </si>
  <si>
    <t>No</t>
  </si>
  <si>
    <t>Item  No.</t>
  </si>
  <si>
    <t>Tag No.</t>
  </si>
  <si>
    <t>AE/AT-2105-1A</t>
  </si>
  <si>
    <t>AE/AT-2105-1B</t>
  </si>
  <si>
    <t>Service</t>
  </si>
  <si>
    <t>E-201A-1 OUTLET</t>
  </si>
  <si>
    <t>E-201B-1 OUTLET</t>
  </si>
  <si>
    <t>P&amp;ID No.</t>
  </si>
  <si>
    <t>EFD-218</t>
  </si>
  <si>
    <t>Lins No.</t>
  </si>
  <si>
    <t>SL-1/2B-AAB-2340A</t>
  </si>
  <si>
    <t>SL-1/2B-AAB-2388A</t>
  </si>
  <si>
    <t>Sensor</t>
  </si>
  <si>
    <t>Principle of Measurement</t>
  </si>
  <si>
    <t>*</t>
  </si>
  <si>
    <t>Mounting Type</t>
  </si>
  <si>
    <t>FLOW THROUGH</t>
  </si>
  <si>
    <t>Wetted Parts Material</t>
  </si>
  <si>
    <t>PVDF</t>
  </si>
  <si>
    <t>Process Electrode</t>
  </si>
  <si>
    <t>GLASS TYPE</t>
  </si>
  <si>
    <t>Auto Temperature Compensation</t>
  </si>
  <si>
    <t>YES</t>
  </si>
  <si>
    <t xml:space="preserve">Measuring Range              </t>
  </si>
  <si>
    <t>0~14   pH</t>
  </si>
  <si>
    <t>Pipe/Insertion Length</t>
  </si>
  <si>
    <t>2"</t>
  </si>
  <si>
    <t>Process Connection</t>
  </si>
  <si>
    <t>1/2" NPT</t>
  </si>
  <si>
    <t>Mounting Hardware Material</t>
  </si>
  <si>
    <t>---</t>
  </si>
  <si>
    <t>Transmitter</t>
  </si>
  <si>
    <t>Type</t>
  </si>
  <si>
    <t>REMOTE</t>
  </si>
  <si>
    <t>Display Type/Display Range</t>
  </si>
  <si>
    <t>DIGITAL/0~14  pH</t>
  </si>
  <si>
    <t>Output Signal</t>
  </si>
  <si>
    <t>4~20mA</t>
  </si>
  <si>
    <t>Overall Accuracy</t>
  </si>
  <si>
    <t>±0.009 pH</t>
  </si>
  <si>
    <t>Power Supply</t>
  </si>
  <si>
    <t>220V AC,50 Hz</t>
  </si>
  <si>
    <t>Mounting</t>
  </si>
  <si>
    <t>SURFACE MOUNTING</t>
  </si>
  <si>
    <t>Electric Conduit Connection</t>
  </si>
  <si>
    <t>1/2"NPT</t>
  </si>
  <si>
    <t>Enclosure Class</t>
  </si>
  <si>
    <t>IP65</t>
  </si>
  <si>
    <t>Explosion Protection</t>
  </si>
  <si>
    <t>NOTE3</t>
  </si>
  <si>
    <t>Function Blocks / Device Revision</t>
  </si>
  <si>
    <t>Link Active Scheduler Capability</t>
  </si>
  <si>
    <t>Accessory</t>
  </si>
  <si>
    <t>Cleaner Type</t>
  </si>
  <si>
    <t>Sensor Cable Length</t>
  </si>
  <si>
    <t>7  METER</t>
  </si>
  <si>
    <t>Service Condition</t>
  </si>
  <si>
    <t>Fluid</t>
  </si>
  <si>
    <t>Phase</t>
  </si>
  <si>
    <t>SLC</t>
  </si>
  <si>
    <t>LIQUID</t>
  </si>
  <si>
    <t>pH</t>
  </si>
  <si>
    <t>Max.</t>
  </si>
  <si>
    <t>Nor.</t>
  </si>
  <si>
    <t>Velocity          (m/s)</t>
  </si>
  <si>
    <r>
      <rPr>
        <sz val="9"/>
        <rFont val="Arial"/>
        <charset val="134"/>
      </rPr>
      <t>Temp.             (</t>
    </r>
    <r>
      <rPr>
        <sz val="9"/>
        <rFont val="宋体"/>
        <charset val="134"/>
      </rPr>
      <t>℃</t>
    </r>
    <r>
      <rPr>
        <sz val="9"/>
        <rFont val="Arial"/>
        <charset val="134"/>
      </rPr>
      <t>)</t>
    </r>
  </si>
  <si>
    <t>Press.  (kg/cm2G)</t>
  </si>
  <si>
    <t>MFR. &amp; Sensor Model No.</t>
  </si>
  <si>
    <t>Transmitter Model No.</t>
  </si>
  <si>
    <r>
      <rPr>
        <b/>
        <sz val="11"/>
        <rFont val="Arial"/>
        <charset val="134"/>
      </rPr>
      <t>Notes:</t>
    </r>
    <r>
      <rPr>
        <sz val="8"/>
        <rFont val="Arial"/>
        <charset val="134"/>
      </rPr>
      <t xml:space="preserve">
1.*:Specified By MFR.
2.AE For Sensor &amp; AT For Transmitter.
3.Explosion Proof For Zone 2,IIA.</t>
    </r>
  </si>
  <si>
    <t>Explanation If "No".</t>
  </si>
  <si>
    <t>Evaluation</t>
  </si>
  <si>
    <t>H.YANG</t>
  </si>
  <si>
    <t>H.HAO</t>
  </si>
  <si>
    <t>H.J.SU</t>
  </si>
  <si>
    <t>Revision</t>
  </si>
  <si>
    <t>Date</t>
  </si>
  <si>
    <t>By</t>
  </si>
  <si>
    <t>Check</t>
  </si>
  <si>
    <t>Approve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</si>
</sst>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</numFmts>
  <fonts count="57">
    <font>
      <sz val="11"/>
      <name val="宋体"/>
      <charset val="134"/>
    </font>
    <font>
      <sz val="9"/>
      <name val="Arial"/>
      <charset val="134"/>
    </font>
    <font>
      <sz val="12"/>
      <name val="Arial"/>
      <charset val="134"/>
    </font>
    <font>
      <sz val="10"/>
      <name val="Arial"/>
      <charset val="134"/>
    </font>
    <font>
      <b/>
      <sz val="12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0"/>
      <name val="Arial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8"/>
      <name val="Arial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微软雅黑 Light"/>
      <charset val="134"/>
    </font>
    <font>
      <sz val="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indexed="8"/>
      <name val="宋体"/>
      <charset val="134"/>
    </font>
    <font>
      <b/>
      <sz val="8"/>
      <color indexed="8"/>
      <name val="宋体"/>
      <charset val="134"/>
    </font>
    <font>
      <b/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微软雅黑 Light"/>
      <charset val="134"/>
    </font>
    <font>
      <sz val="8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Comic Sans MS"/>
      <charset val="134"/>
    </font>
    <font>
      <sz val="11"/>
      <color rgb="FF000000"/>
      <name val="宋体"/>
      <charset val="134"/>
    </font>
    <font>
      <u val="double"/>
      <sz val="12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176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8" borderId="6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3" applyNumberFormat="0" applyFill="0" applyAlignment="0" applyProtection="0">
      <alignment vertical="center"/>
    </xf>
    <xf numFmtId="0" fontId="38" fillId="0" borderId="63" applyNumberFormat="0" applyFill="0" applyAlignment="0" applyProtection="0">
      <alignment vertical="center"/>
    </xf>
    <xf numFmtId="0" fontId="39" fillId="0" borderId="6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9" borderId="65" applyNumberFormat="0" applyAlignment="0" applyProtection="0">
      <alignment vertical="center"/>
    </xf>
    <xf numFmtId="0" fontId="41" fillId="10" borderId="66" applyNumberFormat="0" applyAlignment="0" applyProtection="0">
      <alignment vertical="center"/>
    </xf>
    <xf numFmtId="0" fontId="42" fillId="10" borderId="65" applyNumberFormat="0" applyAlignment="0" applyProtection="0">
      <alignment vertical="center"/>
    </xf>
    <xf numFmtId="0" fontId="43" fillId="11" borderId="67" applyNumberFormat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5" fillId="0" borderId="69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176" fontId="51" fillId="0" borderId="0">
      <protection locked="0"/>
    </xf>
    <xf numFmtId="176" fontId="51" fillId="0" borderId="0">
      <protection locked="0"/>
    </xf>
    <xf numFmtId="0" fontId="52" fillId="0" borderId="0"/>
    <xf numFmtId="176" fontId="0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2" fillId="0" borderId="0">
      <alignment vertical="center"/>
    </xf>
    <xf numFmtId="176" fontId="51" fillId="0" borderId="0">
      <alignment vertical="center"/>
    </xf>
    <xf numFmtId="176" fontId="12" fillId="0" borderId="0"/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51" fillId="0" borderId="0">
      <alignment vertical="center"/>
    </xf>
    <xf numFmtId="176" fontId="12" fillId="0" borderId="0"/>
    <xf numFmtId="176" fontId="12" fillId="0" borderId="0">
      <alignment vertical="center"/>
    </xf>
    <xf numFmtId="176" fontId="53" fillId="0" borderId="0">
      <protection locked="0"/>
    </xf>
    <xf numFmtId="176" fontId="9" fillId="0" borderId="0">
      <alignment vertical="center"/>
    </xf>
    <xf numFmtId="176" fontId="51" fillId="0" borderId="0">
      <alignment vertical="center"/>
    </xf>
    <xf numFmtId="176" fontId="51" fillId="0" borderId="0">
      <protection locked="0"/>
    </xf>
    <xf numFmtId="176" fontId="51" fillId="0" borderId="0">
      <protection locked="0"/>
    </xf>
    <xf numFmtId="176" fontId="51" fillId="0" borderId="0">
      <protection locked="0"/>
    </xf>
    <xf numFmtId="176" fontId="51" fillId="0" borderId="0">
      <protection locked="0"/>
    </xf>
    <xf numFmtId="176" fontId="51" fillId="0" borderId="0">
      <protection locked="0"/>
    </xf>
    <xf numFmtId="176" fontId="12" fillId="0" borderId="0">
      <alignment vertical="center"/>
    </xf>
    <xf numFmtId="176" fontId="54" fillId="0" borderId="0" applyNumberFormat="0" applyBorder="0" applyAlignment="0" applyProtection="0">
      <alignment vertical="center"/>
    </xf>
    <xf numFmtId="176" fontId="51" fillId="0" borderId="0">
      <protection locked="0"/>
    </xf>
    <xf numFmtId="176" fontId="12" fillId="0" borderId="0">
      <alignment vertical="center"/>
    </xf>
    <xf numFmtId="176" fontId="51" fillId="0" borderId="0">
      <protection locked="0"/>
    </xf>
    <xf numFmtId="176" fontId="51" fillId="0" borderId="0"/>
    <xf numFmtId="176" fontId="53" fillId="0" borderId="0">
      <protection locked="0"/>
    </xf>
    <xf numFmtId="176" fontId="3" fillId="0" borderId="0"/>
    <xf numFmtId="176" fontId="51" fillId="0" borderId="0"/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53" fillId="0" borderId="0">
      <protection locked="0"/>
    </xf>
    <xf numFmtId="176" fontId="12" fillId="0" borderId="0">
      <alignment vertical="center"/>
    </xf>
    <xf numFmtId="176" fontId="12" fillId="0" borderId="0">
      <alignment vertical="center"/>
    </xf>
    <xf numFmtId="176" fontId="53" fillId="0" borderId="0">
      <protection locked="0"/>
    </xf>
    <xf numFmtId="176" fontId="9" fillId="0" borderId="0">
      <alignment vertical="center"/>
    </xf>
    <xf numFmtId="176" fontId="3" fillId="0" borderId="0"/>
    <xf numFmtId="176" fontId="12" fillId="0" borderId="0">
      <alignment vertical="center"/>
    </xf>
    <xf numFmtId="176" fontId="53" fillId="0" borderId="0">
      <protection locked="0"/>
    </xf>
    <xf numFmtId="176" fontId="53" fillId="0" borderId="0">
      <protection locked="0"/>
    </xf>
    <xf numFmtId="176" fontId="12" fillId="0" borderId="0">
      <alignment vertical="center"/>
    </xf>
    <xf numFmtId="176" fontId="12" fillId="0" borderId="0"/>
    <xf numFmtId="176" fontId="12" fillId="0" borderId="0">
      <alignment vertical="center"/>
    </xf>
    <xf numFmtId="0" fontId="3" fillId="0" borderId="0"/>
    <xf numFmtId="176" fontId="3" fillId="0" borderId="0"/>
    <xf numFmtId="43" fontId="1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176" fontId="3" fillId="0" borderId="0"/>
  </cellStyleXfs>
  <cellXfs count="299">
    <xf numFmtId="176" fontId="0" fillId="0" borderId="0" xfId="0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left" vertical="center"/>
    </xf>
    <xf numFmtId="0" fontId="1" fillId="0" borderId="15" xfId="0" applyNumberFormat="1" applyFont="1" applyFill="1" applyBorder="1" applyAlignment="1">
      <alignment horizontal="left" vertical="center"/>
    </xf>
    <xf numFmtId="0" fontId="1" fillId="0" borderId="16" xfId="0" applyNumberFormat="1" applyFont="1" applyFill="1" applyBorder="1" applyAlignment="1">
      <alignment horizontal="left" vertical="center"/>
    </xf>
    <xf numFmtId="0" fontId="1" fillId="0" borderId="17" xfId="0" applyNumberFormat="1" applyFont="1" applyFill="1" applyBorder="1" applyAlignment="1">
      <alignment horizontal="left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vertical="center"/>
    </xf>
    <xf numFmtId="0" fontId="1" fillId="0" borderId="21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Fill="1" applyBorder="1" applyAlignment="1">
      <alignment horizontal="left" vertical="center" wrapText="1"/>
    </xf>
    <xf numFmtId="0" fontId="1" fillId="0" borderId="18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vertical="center"/>
    </xf>
    <xf numFmtId="0" fontId="1" fillId="0" borderId="17" xfId="0" applyNumberFormat="1" applyFont="1" applyFill="1" applyBorder="1" applyAlignment="1">
      <alignment vertical="center"/>
    </xf>
    <xf numFmtId="0" fontId="1" fillId="0" borderId="25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left" vertical="center"/>
    </xf>
    <xf numFmtId="0" fontId="1" fillId="0" borderId="19" xfId="0" applyNumberFormat="1" applyFont="1" applyFill="1" applyBorder="1" applyAlignment="1">
      <alignment horizontal="left" vertical="center"/>
    </xf>
    <xf numFmtId="0" fontId="1" fillId="0" borderId="28" xfId="0" applyNumberFormat="1" applyFont="1" applyFill="1" applyBorder="1" applyAlignment="1">
      <alignment horizontal="left" vertical="center"/>
    </xf>
    <xf numFmtId="0" fontId="1" fillId="0" borderId="29" xfId="0" applyNumberFormat="1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left" vertical="top" wrapText="1"/>
    </xf>
    <xf numFmtId="0" fontId="5" fillId="0" borderId="21" xfId="0" applyNumberFormat="1" applyFont="1" applyFill="1" applyBorder="1" applyAlignment="1">
      <alignment horizontal="left" vertical="top" wrapText="1"/>
    </xf>
    <xf numFmtId="0" fontId="5" fillId="0" borderId="32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0" fontId="5" fillId="0" borderId="7" xfId="0" applyNumberFormat="1" applyFont="1" applyFill="1" applyBorder="1" applyAlignment="1">
      <alignment horizontal="left" vertical="top" wrapText="1"/>
    </xf>
    <xf numFmtId="0" fontId="5" fillId="0" borderId="33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vertical="top" wrapText="1"/>
    </xf>
    <xf numFmtId="0" fontId="6" fillId="0" borderId="34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35" xfId="0" applyNumberFormat="1" applyFont="1" applyFill="1" applyBorder="1" applyAlignment="1">
      <alignment horizontal="center" vertical="center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37" xfId="0" applyNumberFormat="1" applyFont="1" applyFill="1" applyBorder="1" applyAlignment="1">
      <alignment horizontal="center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7" fillId="0" borderId="40" xfId="99" applyFont="1" applyFill="1" applyBorder="1" applyAlignment="1">
      <alignment vertical="center"/>
    </xf>
    <xf numFmtId="0" fontId="7" fillId="0" borderId="19" xfId="99" applyFont="1" applyFill="1" applyBorder="1" applyAlignment="1">
      <alignment vertical="center"/>
    </xf>
    <xf numFmtId="0" fontId="7" fillId="0" borderId="19" xfId="99" applyFont="1" applyFill="1" applyBorder="1" applyAlignment="1">
      <alignment horizontal="right" vertical="center"/>
    </xf>
    <xf numFmtId="0" fontId="7" fillId="0" borderId="19" xfId="99" applyFont="1" applyFill="1" applyBorder="1" applyAlignment="1">
      <alignment horizontal="center" vertical="center"/>
    </xf>
    <xf numFmtId="0" fontId="7" fillId="0" borderId="28" xfId="99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7" fillId="0" borderId="37" xfId="0" applyNumberFormat="1" applyFont="1" applyFill="1" applyBorder="1" applyAlignment="1">
      <alignment horizontal="left" vertical="center"/>
    </xf>
    <xf numFmtId="0" fontId="7" fillId="0" borderId="26" xfId="0" applyNumberFormat="1" applyFont="1" applyFill="1" applyBorder="1" applyAlignment="1">
      <alignment horizontal="left" vertical="center"/>
    </xf>
    <xf numFmtId="0" fontId="7" fillId="0" borderId="41" xfId="0" applyNumberFormat="1" applyFont="1" applyFill="1" applyBorder="1" applyAlignment="1">
      <alignment horizontal="left" vertical="center"/>
    </xf>
    <xf numFmtId="0" fontId="1" fillId="0" borderId="42" xfId="0" applyNumberFormat="1" applyFont="1" applyFill="1" applyBorder="1" applyAlignment="1">
      <alignment horizontal="center" vertical="center"/>
    </xf>
    <xf numFmtId="0" fontId="1" fillId="0" borderId="43" xfId="0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 vertical="center"/>
    </xf>
    <xf numFmtId="0" fontId="1" fillId="0" borderId="32" xfId="0" applyNumberFormat="1" applyFont="1" applyFill="1" applyBorder="1" applyAlignment="1">
      <alignment vertical="center"/>
    </xf>
    <xf numFmtId="0" fontId="1" fillId="0" borderId="44" xfId="0" applyNumberFormat="1" applyFont="1" applyFill="1" applyBorder="1" applyAlignment="1">
      <alignment horizontal="center" vertical="center"/>
    </xf>
    <xf numFmtId="0" fontId="1" fillId="0" borderId="36" xfId="0" applyNumberFormat="1" applyFont="1" applyFill="1" applyBorder="1" applyAlignment="1">
      <alignment horizontal="center" vertical="center"/>
    </xf>
    <xf numFmtId="0" fontId="1" fillId="0" borderId="45" xfId="0" applyNumberFormat="1" applyFont="1" applyFill="1" applyBorder="1" applyAlignment="1">
      <alignment horizontal="center" vertical="center"/>
    </xf>
    <xf numFmtId="0" fontId="1" fillId="0" borderId="46" xfId="0" applyNumberFormat="1" applyFont="1" applyFill="1" applyBorder="1" applyAlignment="1">
      <alignment horizontal="center" vertical="center"/>
    </xf>
    <xf numFmtId="0" fontId="1" fillId="0" borderId="47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28" xfId="0" applyNumberFormat="1" applyFont="1" applyFill="1" applyBorder="1" applyAlignment="1">
      <alignment vertical="center"/>
    </xf>
    <xf numFmtId="0" fontId="1" fillId="0" borderId="38" xfId="0" applyNumberFormat="1" applyFont="1" applyFill="1" applyBorder="1" applyAlignment="1">
      <alignment horizontal="center" vertical="center"/>
    </xf>
    <xf numFmtId="0" fontId="1" fillId="0" borderId="41" xfId="0" applyNumberFormat="1" applyFont="1" applyFill="1" applyBorder="1" applyAlignment="1">
      <alignment horizontal="center" vertical="center"/>
    </xf>
    <xf numFmtId="0" fontId="1" fillId="0" borderId="48" xfId="0" applyNumberFormat="1" applyFont="1" applyFill="1" applyBorder="1" applyAlignment="1">
      <alignment horizontal="center" vertical="center"/>
    </xf>
    <xf numFmtId="0" fontId="1" fillId="0" borderId="49" xfId="0" applyNumberFormat="1" applyFont="1" applyFill="1" applyBorder="1" applyAlignment="1">
      <alignment horizontal="center" vertical="center"/>
    </xf>
    <xf numFmtId="0" fontId="1" fillId="0" borderId="50" xfId="0" applyNumberFormat="1" applyFont="1" applyFill="1" applyBorder="1" applyAlignment="1">
      <alignment horizontal="center" vertical="center"/>
    </xf>
    <xf numFmtId="0" fontId="5" fillId="0" borderId="51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5" fillId="0" borderId="52" xfId="0" applyNumberFormat="1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vertical="top" wrapText="1"/>
    </xf>
    <xf numFmtId="0" fontId="5" fillId="0" borderId="53" xfId="0" applyNumberFormat="1" applyFont="1" applyFill="1" applyBorder="1" applyAlignment="1">
      <alignment horizontal="left" vertical="top" wrapText="1"/>
    </xf>
    <xf numFmtId="0" fontId="5" fillId="0" borderId="54" xfId="0" applyNumberFormat="1" applyFont="1" applyFill="1" applyBorder="1" applyAlignment="1">
      <alignment vertical="top" wrapText="1"/>
    </xf>
    <xf numFmtId="0" fontId="5" fillId="0" borderId="33" xfId="0" applyNumberFormat="1" applyFont="1" applyFill="1" applyBorder="1" applyAlignment="1">
      <alignment vertical="top" wrapText="1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47" xfId="0" applyNumberFormat="1" applyFont="1" applyFill="1" applyBorder="1" applyAlignment="1">
      <alignment horizontal="center" vertical="center"/>
    </xf>
    <xf numFmtId="176" fontId="8" fillId="0" borderId="14" xfId="0" applyFont="1" applyFill="1" applyBorder="1" applyAlignment="1">
      <alignment horizontal="center" vertical="center"/>
    </xf>
    <xf numFmtId="176" fontId="8" fillId="0" borderId="14" xfId="0" applyFont="1" applyBorder="1" applyAlignment="1">
      <alignment horizontal="center" vertical="center"/>
    </xf>
    <xf numFmtId="176" fontId="0" fillId="0" borderId="14" xfId="0" applyFill="1" applyBorder="1" applyAlignment="1">
      <alignment horizontal="center" vertical="center"/>
    </xf>
    <xf numFmtId="176" fontId="9" fillId="0" borderId="14" xfId="0" applyFont="1" applyBorder="1" applyAlignment="1">
      <alignment horizontal="center" vertical="center" wrapText="1"/>
    </xf>
    <xf numFmtId="176" fontId="9" fillId="0" borderId="14" xfId="0" applyFont="1" applyBorder="1" applyAlignment="1">
      <alignment horizontal="center" vertical="center"/>
    </xf>
    <xf numFmtId="176" fontId="0" fillId="0" borderId="14" xfId="0" applyBorder="1" applyAlignment="1">
      <alignment horizontal="center" vertical="center"/>
    </xf>
    <xf numFmtId="176" fontId="10" fillId="0" borderId="14" xfId="100" applyNumberFormat="1" applyFont="1" applyFill="1" applyBorder="1" applyAlignment="1">
      <alignment horizontal="center" vertical="center" wrapText="1"/>
    </xf>
    <xf numFmtId="176" fontId="9" fillId="0" borderId="14" xfId="0" applyFont="1" applyFill="1" applyBorder="1" applyAlignment="1">
      <alignment horizontal="center" vertical="center" wrapText="1"/>
    </xf>
    <xf numFmtId="176" fontId="10" fillId="2" borderId="14" xfId="100" applyNumberFormat="1" applyFont="1" applyFill="1" applyBorder="1" applyAlignment="1">
      <alignment horizontal="center" vertical="center" wrapText="1"/>
    </xf>
    <xf numFmtId="176" fontId="9" fillId="0" borderId="14" xfId="0" applyFont="1" applyFill="1" applyBorder="1" applyAlignment="1">
      <alignment horizontal="center" vertical="center"/>
    </xf>
    <xf numFmtId="176" fontId="9" fillId="3" borderId="14" xfId="0" applyFont="1" applyFill="1" applyBorder="1" applyAlignment="1">
      <alignment horizontal="center" vertical="center"/>
    </xf>
    <xf numFmtId="176" fontId="0" fillId="3" borderId="14" xfId="0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 wrapText="1"/>
    </xf>
    <xf numFmtId="176" fontId="11" fillId="0" borderId="14" xfId="0" applyNumberFormat="1" applyFont="1" applyBorder="1" applyAlignment="1">
      <alignment vertical="center"/>
    </xf>
    <xf numFmtId="176" fontId="11" fillId="0" borderId="14" xfId="0" applyNumberFormat="1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left" vertical="center" wrapText="1"/>
    </xf>
    <xf numFmtId="177" fontId="11" fillId="4" borderId="14" xfId="0" applyNumberFormat="1" applyFont="1" applyFill="1" applyBorder="1" applyAlignment="1">
      <alignment horizontal="center" vertical="center"/>
    </xf>
    <xf numFmtId="176" fontId="11" fillId="4" borderId="14" xfId="0" applyNumberFormat="1" applyFont="1" applyFill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 wrapText="1"/>
    </xf>
    <xf numFmtId="177" fontId="11" fillId="5" borderId="14" xfId="0" applyNumberFormat="1" applyFont="1" applyFill="1" applyBorder="1" applyAlignment="1">
      <alignment horizontal="center" vertical="center"/>
    </xf>
    <xf numFmtId="176" fontId="11" fillId="5" borderId="14" xfId="0" applyNumberFormat="1" applyFont="1" applyFill="1" applyBorder="1" applyAlignment="1">
      <alignment horizontal="center" vertical="center"/>
    </xf>
    <xf numFmtId="176" fontId="11" fillId="5" borderId="14" xfId="0" applyNumberFormat="1" applyFont="1" applyFill="1" applyBorder="1" applyAlignment="1">
      <alignment horizontal="left" vertical="center" wrapText="1"/>
    </xf>
    <xf numFmtId="176" fontId="11" fillId="4" borderId="14" xfId="0" applyNumberFormat="1" applyFont="1" applyFill="1" applyBorder="1" applyAlignment="1">
      <alignment horizontal="center" vertical="center" wrapText="1"/>
    </xf>
    <xf numFmtId="176" fontId="12" fillId="0" borderId="14" xfId="0" applyNumberFormat="1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left" vertical="center"/>
    </xf>
    <xf numFmtId="177" fontId="11" fillId="0" borderId="14" xfId="0" applyNumberFormat="1" applyFont="1" applyBorder="1" applyAlignment="1">
      <alignment horizontal="left" vertical="center" wrapText="1"/>
    </xf>
    <xf numFmtId="176" fontId="12" fillId="0" borderId="14" xfId="0" applyNumberFormat="1" applyFont="1" applyBorder="1" applyAlignment="1">
      <alignment horizontal="left" vertical="center"/>
    </xf>
    <xf numFmtId="177" fontId="12" fillId="0" borderId="14" xfId="0" applyNumberFormat="1" applyFont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176" fontId="14" fillId="4" borderId="0" xfId="0" applyFont="1" applyFill="1">
      <alignment vertical="center"/>
    </xf>
    <xf numFmtId="176" fontId="14" fillId="0" borderId="0" xfId="0" applyFont="1" applyFill="1">
      <alignment vertical="center"/>
    </xf>
    <xf numFmtId="176" fontId="14" fillId="0" borderId="0" xfId="0" applyFont="1" applyFill="1" applyAlignment="1">
      <alignment horizontal="left" vertical="center"/>
    </xf>
    <xf numFmtId="176" fontId="14" fillId="0" borderId="0" xfId="0" applyFont="1" applyFill="1" applyAlignment="1">
      <alignment horizontal="center" vertical="center"/>
    </xf>
    <xf numFmtId="176" fontId="15" fillId="0" borderId="14" xfId="0" applyFont="1" applyFill="1" applyBorder="1" applyAlignment="1">
      <alignment horizontal="center" vertical="center"/>
    </xf>
    <xf numFmtId="176" fontId="16" fillId="0" borderId="14" xfId="0" applyFont="1" applyFill="1" applyBorder="1" applyAlignment="1">
      <alignment horizontal="center" vertical="center"/>
    </xf>
    <xf numFmtId="176" fontId="14" fillId="0" borderId="35" xfId="0" applyFont="1" applyFill="1" applyBorder="1" applyAlignment="1">
      <alignment horizontal="center" vertical="center"/>
    </xf>
    <xf numFmtId="176" fontId="14" fillId="0" borderId="35" xfId="0" applyFont="1" applyFill="1" applyBorder="1" applyAlignment="1">
      <alignment vertical="center"/>
    </xf>
    <xf numFmtId="176" fontId="17" fillId="0" borderId="35" xfId="107" applyFont="1" applyFill="1" applyBorder="1" applyAlignment="1">
      <alignment horizontal="center" vertical="center" wrapText="1"/>
    </xf>
    <xf numFmtId="176" fontId="17" fillId="4" borderId="14" xfId="107" applyFont="1" applyFill="1" applyBorder="1" applyAlignment="1">
      <alignment horizontal="center" vertical="center" wrapText="1"/>
    </xf>
    <xf numFmtId="176" fontId="14" fillId="0" borderId="15" xfId="0" applyFont="1" applyFill="1" applyBorder="1" applyAlignment="1">
      <alignment horizontal="center" vertical="center"/>
    </xf>
    <xf numFmtId="176" fontId="14" fillId="0" borderId="17" xfId="0" applyFont="1" applyFill="1" applyBorder="1" applyAlignment="1">
      <alignment horizontal="center" vertical="center"/>
    </xf>
    <xf numFmtId="176" fontId="14" fillId="0" borderId="14" xfId="0" applyFont="1" applyFill="1" applyBorder="1" applyAlignment="1">
      <alignment vertical="center"/>
    </xf>
    <xf numFmtId="9" fontId="18" fillId="0" borderId="14" xfId="107" applyNumberFormat="1" applyFont="1" applyFill="1" applyBorder="1" applyAlignment="1">
      <alignment horizontal="center" vertical="center" wrapText="1"/>
    </xf>
    <xf numFmtId="176" fontId="14" fillId="0" borderId="55" xfId="0" applyFont="1" applyFill="1" applyBorder="1" applyAlignment="1">
      <alignment horizontal="center" vertical="center"/>
    </xf>
    <xf numFmtId="49" fontId="14" fillId="0" borderId="55" xfId="0" applyNumberFormat="1" applyFont="1" applyFill="1" applyBorder="1" applyAlignment="1">
      <alignment horizontal="center" vertical="center"/>
    </xf>
    <xf numFmtId="176" fontId="14" fillId="0" borderId="14" xfId="0" applyFont="1" applyFill="1" applyBorder="1" applyAlignment="1">
      <alignment horizontal="left" vertical="center"/>
    </xf>
    <xf numFmtId="2" fontId="17" fillId="4" borderId="14" xfId="0" applyNumberFormat="1" applyFont="1" applyFill="1" applyBorder="1" applyAlignment="1">
      <alignment horizontal="center" vertical="center"/>
    </xf>
    <xf numFmtId="2" fontId="19" fillId="4" borderId="14" xfId="0" applyNumberFormat="1" applyFont="1" applyFill="1" applyBorder="1" applyAlignment="1">
      <alignment horizontal="center" vertical="center"/>
    </xf>
    <xf numFmtId="49" fontId="14" fillId="0" borderId="35" xfId="0" applyNumberFormat="1" applyFont="1" applyFill="1" applyBorder="1" applyAlignment="1">
      <alignment horizontal="center" vertical="center"/>
    </xf>
    <xf numFmtId="176" fontId="14" fillId="0" borderId="56" xfId="0" applyFont="1" applyFill="1" applyBorder="1" applyAlignment="1">
      <alignment horizontal="center" vertical="center"/>
    </xf>
    <xf numFmtId="49" fontId="14" fillId="0" borderId="56" xfId="0" applyNumberFormat="1" applyFont="1" applyFill="1" applyBorder="1" applyAlignment="1">
      <alignment horizontal="center" vertical="center"/>
    </xf>
    <xf numFmtId="2" fontId="19" fillId="6" borderId="14" xfId="0" applyNumberFormat="1" applyFont="1" applyFill="1" applyBorder="1" applyAlignment="1">
      <alignment horizontal="center" vertical="center"/>
    </xf>
    <xf numFmtId="2" fontId="17" fillId="6" borderId="14" xfId="0" applyNumberFormat="1" applyFont="1" applyFill="1" applyBorder="1" applyAlignment="1">
      <alignment horizontal="center" vertical="center"/>
    </xf>
    <xf numFmtId="176" fontId="14" fillId="0" borderId="14" xfId="0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176" fontId="14" fillId="4" borderId="0" xfId="0" applyFont="1" applyFill="1" applyBorder="1" applyAlignment="1">
      <alignment horizontal="center" vertical="center"/>
    </xf>
    <xf numFmtId="49" fontId="14" fillId="4" borderId="0" xfId="0" applyNumberFormat="1" applyFont="1" applyFill="1" applyBorder="1" applyAlignment="1">
      <alignment horizontal="center" vertical="center"/>
    </xf>
    <xf numFmtId="176" fontId="14" fillId="4" borderId="0" xfId="0" applyFont="1" applyFill="1" applyBorder="1" applyAlignment="1">
      <alignment horizontal="left" vertical="center"/>
    </xf>
    <xf numFmtId="2" fontId="17" fillId="4" borderId="0" xfId="0" applyNumberFormat="1" applyFont="1" applyFill="1" applyBorder="1" applyAlignment="1">
      <alignment horizontal="center" vertical="center"/>
    </xf>
    <xf numFmtId="2" fontId="19" fillId="4" borderId="0" xfId="0" applyNumberFormat="1" applyFont="1" applyFill="1" applyBorder="1" applyAlignment="1">
      <alignment horizontal="center" vertical="center"/>
    </xf>
    <xf numFmtId="176" fontId="20" fillId="0" borderId="0" xfId="0" applyFont="1" applyFill="1" applyBorder="1" applyAlignment="1">
      <alignment horizontal="left" vertical="center"/>
    </xf>
    <xf numFmtId="176" fontId="15" fillId="0" borderId="0" xfId="0" applyFont="1" applyFill="1" applyBorder="1" applyAlignment="1">
      <alignment horizontal="center" vertical="center"/>
    </xf>
    <xf numFmtId="176" fontId="16" fillId="0" borderId="15" xfId="0" applyFont="1" applyFill="1" applyBorder="1" applyAlignment="1">
      <alignment horizontal="center" vertical="center"/>
    </xf>
    <xf numFmtId="176" fontId="16" fillId="0" borderId="16" xfId="0" applyFont="1" applyFill="1" applyBorder="1" applyAlignment="1">
      <alignment horizontal="center" vertical="center"/>
    </xf>
    <xf numFmtId="176" fontId="16" fillId="4" borderId="55" xfId="0" applyFont="1" applyFill="1" applyBorder="1" applyAlignment="1">
      <alignment horizontal="center" vertical="center"/>
    </xf>
    <xf numFmtId="176" fontId="16" fillId="4" borderId="21" xfId="0" applyFont="1" applyFill="1" applyBorder="1" applyAlignment="1">
      <alignment horizontal="center" vertical="center"/>
    </xf>
    <xf numFmtId="176" fontId="16" fillId="4" borderId="53" xfId="0" applyFont="1" applyFill="1" applyBorder="1" applyAlignment="1">
      <alignment horizontal="center" vertical="center"/>
    </xf>
    <xf numFmtId="176" fontId="14" fillId="0" borderId="55" xfId="0" applyFont="1" applyFill="1" applyBorder="1" applyAlignment="1">
      <alignment horizontal="center" vertical="center" wrapText="1"/>
    </xf>
    <xf numFmtId="176" fontId="16" fillId="0" borderId="0" xfId="0" applyFont="1" applyFill="1" applyBorder="1" applyAlignment="1">
      <alignment vertical="center"/>
    </xf>
    <xf numFmtId="176" fontId="16" fillId="4" borderId="35" xfId="0" applyFont="1" applyFill="1" applyBorder="1" applyAlignment="1">
      <alignment horizontal="center" vertical="center"/>
    </xf>
    <xf numFmtId="176" fontId="16" fillId="4" borderId="19" xfId="0" applyFont="1" applyFill="1" applyBorder="1" applyAlignment="1">
      <alignment horizontal="center" vertical="center"/>
    </xf>
    <xf numFmtId="176" fontId="16" fillId="4" borderId="57" xfId="0" applyFont="1" applyFill="1" applyBorder="1" applyAlignment="1">
      <alignment horizontal="center" vertical="center"/>
    </xf>
    <xf numFmtId="176" fontId="14" fillId="0" borderId="56" xfId="0" applyFont="1" applyFill="1" applyBorder="1" applyAlignment="1">
      <alignment horizontal="center" vertical="center" wrapText="1"/>
    </xf>
    <xf numFmtId="176" fontId="14" fillId="0" borderId="0" xfId="0" applyFont="1" applyFill="1" applyAlignment="1">
      <alignment vertical="center" wrapText="1"/>
    </xf>
    <xf numFmtId="9" fontId="18" fillId="0" borderId="35" xfId="107" applyNumberFormat="1" applyFont="1" applyFill="1" applyBorder="1" applyAlignment="1">
      <alignment horizontal="center" vertical="center" wrapText="1"/>
    </xf>
    <xf numFmtId="9" fontId="18" fillId="4" borderId="14" xfId="107" applyNumberFormat="1" applyFont="1" applyFill="1" applyBorder="1" applyAlignment="1">
      <alignment horizontal="center" vertical="center" wrapText="1"/>
    </xf>
    <xf numFmtId="176" fontId="14" fillId="4" borderId="14" xfId="0" applyFont="1" applyFill="1" applyBorder="1" applyAlignment="1">
      <alignment horizontal="center" vertical="center"/>
    </xf>
    <xf numFmtId="176" fontId="14" fillId="0" borderId="35" xfId="0" applyFont="1" applyFill="1" applyBorder="1" applyAlignment="1">
      <alignment horizontal="center" vertical="center" wrapText="1"/>
    </xf>
    <xf numFmtId="176" fontId="14" fillId="0" borderId="0" xfId="0" applyFont="1" applyFill="1" applyBorder="1" applyAlignment="1">
      <alignment horizontal="center" vertical="center"/>
    </xf>
    <xf numFmtId="2" fontId="17" fillId="0" borderId="14" xfId="0" applyNumberFormat="1" applyFont="1" applyFill="1" applyBorder="1" applyAlignment="1">
      <alignment horizontal="right" vertical="center"/>
    </xf>
    <xf numFmtId="176" fontId="14" fillId="0" borderId="14" xfId="0" applyFont="1" applyFill="1" applyBorder="1">
      <alignment vertical="center"/>
    </xf>
    <xf numFmtId="176" fontId="21" fillId="0" borderId="0" xfId="0" applyFont="1" applyFill="1" applyBorder="1" applyAlignment="1">
      <alignment horizontal="center" vertical="center"/>
    </xf>
    <xf numFmtId="176" fontId="14" fillId="4" borderId="14" xfId="0" applyFont="1" applyFill="1" applyBorder="1">
      <alignment vertical="center"/>
    </xf>
    <xf numFmtId="177" fontId="22" fillId="0" borderId="14" xfId="0" applyNumberFormat="1" applyFont="1" applyFill="1" applyBorder="1" applyAlignment="1">
      <alignment horizontal="center" vertical="center"/>
    </xf>
    <xf numFmtId="176" fontId="14" fillId="4" borderId="0" xfId="0" applyFont="1" applyFill="1" applyAlignment="1">
      <alignment horizontal="center" vertical="center" wrapText="1"/>
    </xf>
    <xf numFmtId="176" fontId="14" fillId="5" borderId="0" xfId="0" applyFont="1" applyFill="1">
      <alignment vertical="center"/>
    </xf>
    <xf numFmtId="176" fontId="14" fillId="7" borderId="0" xfId="0" applyFont="1" applyFill="1">
      <alignment vertical="center"/>
    </xf>
    <xf numFmtId="176" fontId="0" fillId="4" borderId="0" xfId="0" applyFill="1" applyAlignment="1">
      <alignment horizontal="center" vertical="center"/>
    </xf>
    <xf numFmtId="176" fontId="0" fillId="4" borderId="0" xfId="0" applyFill="1" applyAlignment="1">
      <alignment horizontal="left" vertical="center"/>
    </xf>
    <xf numFmtId="176" fontId="0" fillId="4" borderId="0" xfId="0" applyFill="1">
      <alignment vertical="center"/>
    </xf>
    <xf numFmtId="176" fontId="15" fillId="4" borderId="0" xfId="0" applyFont="1" applyFill="1" applyAlignment="1">
      <alignment horizontal="center" vertical="center"/>
    </xf>
    <xf numFmtId="176" fontId="16" fillId="4" borderId="15" xfId="0" applyFont="1" applyFill="1" applyBorder="1" applyAlignment="1">
      <alignment horizontal="center" vertical="center"/>
    </xf>
    <xf numFmtId="176" fontId="16" fillId="4" borderId="16" xfId="0" applyFont="1" applyFill="1" applyBorder="1" applyAlignment="1">
      <alignment horizontal="center" vertical="center"/>
    </xf>
    <xf numFmtId="176" fontId="16" fillId="4" borderId="17" xfId="0" applyFont="1" applyFill="1" applyBorder="1" applyAlignment="1">
      <alignment horizontal="center" vertical="center"/>
    </xf>
    <xf numFmtId="176" fontId="14" fillId="4" borderId="14" xfId="0" applyFont="1" applyFill="1" applyBorder="1" applyAlignment="1">
      <alignment horizontal="center" vertical="center" wrapText="1"/>
    </xf>
    <xf numFmtId="176" fontId="14" fillId="4" borderId="14" xfId="0" applyFont="1" applyFill="1" applyBorder="1" applyAlignment="1">
      <alignment vertical="center"/>
    </xf>
    <xf numFmtId="176" fontId="14" fillId="4" borderId="15" xfId="0" applyFont="1" applyFill="1" applyBorder="1" applyAlignment="1">
      <alignment horizontal="center" vertical="center"/>
    </xf>
    <xf numFmtId="176" fontId="14" fillId="4" borderId="17" xfId="0" applyFont="1" applyFill="1" applyBorder="1" applyAlignment="1">
      <alignment horizontal="center" vertical="center"/>
    </xf>
    <xf numFmtId="176" fontId="14" fillId="4" borderId="55" xfId="0" applyFont="1" applyFill="1" applyBorder="1" applyAlignment="1">
      <alignment horizontal="center" vertical="center"/>
    </xf>
    <xf numFmtId="49" fontId="14" fillId="4" borderId="55" xfId="0" applyNumberFormat="1" applyFont="1" applyFill="1" applyBorder="1" applyAlignment="1">
      <alignment horizontal="center" vertical="center"/>
    </xf>
    <xf numFmtId="176" fontId="14" fillId="4" borderId="14" xfId="0" applyFont="1" applyFill="1" applyBorder="1" applyAlignment="1">
      <alignment horizontal="left" vertical="center"/>
    </xf>
    <xf numFmtId="176" fontId="14" fillId="4" borderId="35" xfId="0" applyFont="1" applyFill="1" applyBorder="1" applyAlignment="1">
      <alignment horizontal="center" vertical="center"/>
    </xf>
    <xf numFmtId="49" fontId="14" fillId="4" borderId="35" xfId="0" applyNumberFormat="1" applyFont="1" applyFill="1" applyBorder="1" applyAlignment="1">
      <alignment horizontal="center" vertical="center"/>
    </xf>
    <xf numFmtId="176" fontId="14" fillId="4" borderId="56" xfId="0" applyFont="1" applyFill="1" applyBorder="1" applyAlignment="1">
      <alignment horizontal="center" vertical="center"/>
    </xf>
    <xf numFmtId="49" fontId="14" fillId="4" borderId="56" xfId="0" applyNumberFormat="1" applyFont="1" applyFill="1" applyBorder="1" applyAlignment="1">
      <alignment horizontal="center" vertical="center"/>
    </xf>
    <xf numFmtId="176" fontId="14" fillId="4" borderId="55" xfId="0" applyFont="1" applyFill="1" applyBorder="1" applyAlignment="1">
      <alignment horizontal="left" vertical="center"/>
    </xf>
    <xf numFmtId="2" fontId="17" fillId="4" borderId="55" xfId="0" applyNumberFormat="1" applyFont="1" applyFill="1" applyBorder="1" applyAlignment="1">
      <alignment horizontal="center" vertical="center"/>
    </xf>
    <xf numFmtId="2" fontId="19" fillId="4" borderId="55" xfId="0" applyNumberFormat="1" applyFont="1" applyFill="1" applyBorder="1" applyAlignment="1">
      <alignment horizontal="center" vertical="center"/>
    </xf>
    <xf numFmtId="49" fontId="14" fillId="4" borderId="14" xfId="0" applyNumberFormat="1" applyFont="1" applyFill="1" applyBorder="1" applyAlignment="1">
      <alignment horizontal="center" vertical="center"/>
    </xf>
    <xf numFmtId="176" fontId="23" fillId="4" borderId="0" xfId="0" applyFont="1" applyFill="1" applyBorder="1" applyAlignment="1">
      <alignment horizontal="left" vertical="center"/>
    </xf>
    <xf numFmtId="176" fontId="16" fillId="4" borderId="14" xfId="0" applyFont="1" applyFill="1" applyBorder="1" applyAlignment="1">
      <alignment horizontal="center" vertical="center"/>
    </xf>
    <xf numFmtId="176" fontId="14" fillId="4" borderId="55" xfId="0" applyFont="1" applyFill="1" applyBorder="1" applyAlignment="1">
      <alignment horizontal="center" vertical="center" wrapText="1"/>
    </xf>
    <xf numFmtId="176" fontId="14" fillId="4" borderId="0" xfId="0" applyFont="1" applyFill="1" applyBorder="1" applyAlignment="1">
      <alignment horizontal="center" vertical="center" wrapText="1"/>
    </xf>
    <xf numFmtId="176" fontId="14" fillId="4" borderId="56" xfId="0" applyFont="1" applyFill="1" applyBorder="1" applyAlignment="1">
      <alignment horizontal="center" vertical="center" wrapText="1"/>
    </xf>
    <xf numFmtId="176" fontId="14" fillId="4" borderId="35" xfId="0" applyFont="1" applyFill="1" applyBorder="1" applyAlignment="1">
      <alignment horizontal="center" vertical="center" wrapText="1"/>
    </xf>
    <xf numFmtId="2" fontId="19" fillId="4" borderId="17" xfId="0" applyNumberFormat="1" applyFont="1" applyFill="1" applyBorder="1" applyAlignment="1">
      <alignment horizontal="center" vertical="center"/>
    </xf>
    <xf numFmtId="177" fontId="22" fillId="4" borderId="15" xfId="0" applyNumberFormat="1" applyFont="1" applyFill="1" applyBorder="1" applyAlignment="1">
      <alignment horizontal="center" vertical="center"/>
    </xf>
    <xf numFmtId="177" fontId="22" fillId="4" borderId="16" xfId="0" applyNumberFormat="1" applyFont="1" applyFill="1" applyBorder="1" applyAlignment="1">
      <alignment horizontal="center" vertical="center"/>
    </xf>
    <xf numFmtId="177" fontId="22" fillId="4" borderId="17" xfId="0" applyNumberFormat="1" applyFont="1" applyFill="1" applyBorder="1" applyAlignment="1">
      <alignment horizontal="center" vertical="center"/>
    </xf>
    <xf numFmtId="176" fontId="24" fillId="4" borderId="0" xfId="0" applyFont="1" applyFill="1" applyBorder="1" applyAlignment="1">
      <alignment horizontal="left" vertical="center"/>
    </xf>
    <xf numFmtId="176" fontId="14" fillId="5" borderId="0" xfId="0" applyFont="1" applyFill="1" applyAlignment="1">
      <alignment horizontal="center" vertical="center" wrapText="1"/>
    </xf>
    <xf numFmtId="177" fontId="25" fillId="0" borderId="0" xfId="0" applyNumberFormat="1" applyFont="1" applyFill="1" applyBorder="1" applyAlignment="1">
      <alignment horizontal="center" vertical="center"/>
    </xf>
    <xf numFmtId="177" fontId="26" fillId="0" borderId="14" xfId="0" applyNumberFormat="1" applyFont="1" applyFill="1" applyBorder="1" applyAlignment="1">
      <alignment horizontal="center" vertical="center" wrapText="1"/>
    </xf>
    <xf numFmtId="176" fontId="27" fillId="0" borderId="14" xfId="0" applyFont="1" applyFill="1" applyBorder="1" applyAlignment="1">
      <alignment horizontal="center" vertical="center" wrapText="1"/>
    </xf>
    <xf numFmtId="177" fontId="28" fillId="0" borderId="35" xfId="0" applyNumberFormat="1" applyFont="1" applyFill="1" applyBorder="1" applyAlignment="1">
      <alignment horizontal="center" vertical="center"/>
    </xf>
    <xf numFmtId="177" fontId="28" fillId="0" borderId="14" xfId="0" applyNumberFormat="1" applyFont="1" applyFill="1" applyBorder="1" applyAlignment="1">
      <alignment horizontal="center" vertical="center"/>
    </xf>
    <xf numFmtId="177" fontId="28" fillId="0" borderId="35" xfId="0" applyNumberFormat="1" applyFont="1" applyFill="1" applyBorder="1" applyAlignment="1">
      <alignment horizontal="center" vertical="center" wrapText="1"/>
    </xf>
    <xf numFmtId="177" fontId="28" fillId="0" borderId="58" xfId="0" applyNumberFormat="1" applyFont="1" applyFill="1" applyBorder="1" applyAlignment="1">
      <alignment horizontal="center" vertical="center"/>
    </xf>
    <xf numFmtId="176" fontId="22" fillId="0" borderId="14" xfId="0" applyFont="1" applyFill="1" applyBorder="1" applyAlignment="1">
      <alignment horizontal="center" vertical="center"/>
    </xf>
    <xf numFmtId="177" fontId="28" fillId="0" borderId="59" xfId="0" applyNumberFormat="1" applyFont="1" applyFill="1" applyBorder="1" applyAlignment="1">
      <alignment horizontal="center" vertical="center"/>
    </xf>
    <xf numFmtId="176" fontId="29" fillId="0" borderId="58" xfId="0" applyFont="1" applyFill="1" applyBorder="1" applyAlignment="1">
      <alignment horizontal="center" vertical="center"/>
    </xf>
    <xf numFmtId="177" fontId="30" fillId="0" borderId="14" xfId="107" applyNumberFormat="1" applyFont="1" applyFill="1" applyBorder="1" applyAlignment="1">
      <alignment horizontal="center" vertical="center" wrapText="1"/>
    </xf>
    <xf numFmtId="177" fontId="22" fillId="0" borderId="0" xfId="0" applyNumberFormat="1" applyFont="1" applyFill="1" applyAlignment="1">
      <alignment horizontal="center" vertical="center"/>
    </xf>
    <xf numFmtId="177" fontId="28" fillId="0" borderId="0" xfId="0" applyNumberFormat="1" applyFont="1" applyFill="1" applyAlignment="1">
      <alignment horizontal="center" vertical="center"/>
    </xf>
    <xf numFmtId="177" fontId="28" fillId="0" borderId="0" xfId="0" applyNumberFormat="1" applyFont="1" applyFill="1" applyAlignment="1">
      <alignment horizontal="left" vertical="center"/>
    </xf>
    <xf numFmtId="176" fontId="0" fillId="0" borderId="0" xfId="0" applyFont="1" applyAlignment="1">
      <alignment horizontal="left" vertical="center"/>
    </xf>
    <xf numFmtId="176" fontId="0" fillId="0" borderId="0" xfId="0" applyAlignment="1">
      <alignment horizontal="left" vertical="center"/>
    </xf>
    <xf numFmtId="177" fontId="28" fillId="0" borderId="60" xfId="0" applyNumberFormat="1" applyFont="1" applyFill="1" applyBorder="1" applyAlignment="1">
      <alignment horizontal="center" vertical="center"/>
    </xf>
    <xf numFmtId="177" fontId="28" fillId="0" borderId="61" xfId="0" applyNumberFormat="1" applyFont="1" applyFill="1" applyBorder="1" applyAlignment="1">
      <alignment horizontal="center" vertical="center"/>
    </xf>
    <xf numFmtId="176" fontId="22" fillId="0" borderId="58" xfId="0" applyFont="1" applyFill="1" applyBorder="1" applyAlignment="1">
      <alignment horizontal="center" vertical="center"/>
    </xf>
    <xf numFmtId="177" fontId="30" fillId="0" borderId="15" xfId="107" applyNumberFormat="1" applyFont="1" applyFill="1" applyBorder="1" applyAlignment="1">
      <alignment horizontal="center" vertical="center" wrapText="1"/>
    </xf>
    <xf numFmtId="177" fontId="30" fillId="0" borderId="17" xfId="107" applyNumberFormat="1" applyFont="1" applyFill="1" applyBorder="1" applyAlignment="1">
      <alignment horizontal="center" vertical="center" wrapText="1"/>
    </xf>
    <xf numFmtId="176" fontId="28" fillId="0" borderId="14" xfId="0" applyNumberFormat="1" applyFont="1" applyFill="1" applyBorder="1" applyAlignment="1">
      <alignment horizontal="center" vertical="center"/>
    </xf>
    <xf numFmtId="176" fontId="27" fillId="4" borderId="14" xfId="0" applyFont="1" applyFill="1" applyBorder="1" applyAlignment="1">
      <alignment horizontal="center" vertical="center" wrapText="1"/>
    </xf>
    <xf numFmtId="177" fontId="28" fillId="4" borderId="14" xfId="0" applyNumberFormat="1" applyFont="1" applyFill="1" applyBorder="1" applyAlignment="1">
      <alignment horizontal="center" vertical="center"/>
    </xf>
    <xf numFmtId="177" fontId="22" fillId="0" borderId="14" xfId="0" applyNumberFormat="1" applyFont="1" applyFill="1" applyBorder="1" applyAlignment="1">
      <alignment horizontal="right" vertical="center"/>
    </xf>
    <xf numFmtId="177" fontId="28" fillId="0" borderId="14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31" fillId="0" borderId="19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176" fontId="14" fillId="0" borderId="14" xfId="0" applyNumberFormat="1" applyFont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176" fontId="14" fillId="0" borderId="14" xfId="0" applyNumberFormat="1" applyFont="1" applyFill="1" applyBorder="1" applyAlignment="1">
      <alignment horizontal="center" vertical="center" wrapText="1"/>
    </xf>
    <xf numFmtId="2" fontId="17" fillId="0" borderId="14" xfId="0" applyNumberFormat="1" applyFont="1" applyFill="1" applyBorder="1" applyAlignment="1">
      <alignment horizontal="center" vertical="center"/>
    </xf>
    <xf numFmtId="49" fontId="14" fillId="7" borderId="14" xfId="0" applyNumberFormat="1" applyFont="1" applyFill="1" applyBorder="1" applyAlignment="1">
      <alignment horizontal="center" vertical="center" wrapText="1"/>
    </xf>
    <xf numFmtId="176" fontId="14" fillId="7" borderId="14" xfId="0" applyNumberFormat="1" applyFont="1" applyFill="1" applyBorder="1" applyAlignment="1">
      <alignment horizontal="center" vertical="center" wrapText="1"/>
    </xf>
    <xf numFmtId="176" fontId="14" fillId="0" borderId="17" xfId="0" applyNumberFormat="1" applyFont="1" applyBorder="1" applyAlignment="1">
      <alignment horizontal="center" vertical="center" wrapText="1"/>
    </xf>
    <xf numFmtId="176" fontId="19" fillId="4" borderId="14" xfId="0" applyNumberFormat="1" applyFont="1" applyFill="1" applyBorder="1" applyAlignment="1">
      <alignment horizontal="center" vertical="center" wrapText="1"/>
    </xf>
    <xf numFmtId="176" fontId="19" fillId="4" borderId="17" xfId="0" applyNumberFormat="1" applyFont="1" applyFill="1" applyBorder="1" applyAlignment="1">
      <alignment horizontal="left" vertical="center" wrapText="1"/>
    </xf>
    <xf numFmtId="176" fontId="14" fillId="0" borderId="15" xfId="0" applyNumberFormat="1" applyFont="1" applyBorder="1" applyAlignment="1">
      <alignment horizontal="center" vertical="center" wrapText="1"/>
    </xf>
    <xf numFmtId="176" fontId="19" fillId="4" borderId="14" xfId="0" applyNumberFormat="1" applyFont="1" applyFill="1" applyBorder="1" applyAlignment="1">
      <alignment horizontal="left" vertical="center" wrapText="1"/>
    </xf>
    <xf numFmtId="176" fontId="0" fillId="0" borderId="14" xfId="0" applyNumberFormat="1" applyBorder="1" applyAlignment="1">
      <alignment vertical="center" wrapText="1"/>
    </xf>
    <xf numFmtId="176" fontId="17" fillId="4" borderId="14" xfId="107" applyNumberFormat="1" applyFont="1" applyFill="1" applyBorder="1" applyAlignment="1">
      <alignment horizontal="center" vertical="center" wrapText="1"/>
    </xf>
    <xf numFmtId="176" fontId="17" fillId="0" borderId="14" xfId="107" applyNumberFormat="1" applyFont="1" applyFill="1" applyBorder="1" applyAlignment="1">
      <alignment horizontal="center" vertical="center" wrapText="1"/>
    </xf>
    <xf numFmtId="2" fontId="17" fillId="4" borderId="15" xfId="0" applyNumberFormat="1" applyFont="1" applyFill="1" applyBorder="1" applyAlignment="1">
      <alignment horizontal="center" vertical="center"/>
    </xf>
    <xf numFmtId="2" fontId="17" fillId="4" borderId="16" xfId="0" applyNumberFormat="1" applyFont="1" applyFill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 wrapText="1"/>
    </xf>
    <xf numFmtId="176" fontId="19" fillId="4" borderId="14" xfId="0" applyNumberFormat="1" applyFont="1" applyFill="1" applyBorder="1" applyAlignment="1">
      <alignment vertical="center" wrapText="1"/>
    </xf>
    <xf numFmtId="176" fontId="19" fillId="4" borderId="16" xfId="0" applyNumberFormat="1" applyFont="1" applyFill="1" applyBorder="1" applyAlignment="1">
      <alignment vertical="center" wrapText="1"/>
    </xf>
    <xf numFmtId="176" fontId="0" fillId="0" borderId="14" xfId="0" applyNumberFormat="1" applyFill="1" applyBorder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176" fontId="19" fillId="4" borderId="17" xfId="0" applyNumberFormat="1" applyFont="1" applyFill="1" applyBorder="1" applyAlignment="1">
      <alignment vertical="center" wrapText="1"/>
    </xf>
    <xf numFmtId="176" fontId="19" fillId="4" borderId="15" xfId="0" applyNumberFormat="1" applyFont="1" applyFill="1" applyBorder="1" applyAlignment="1">
      <alignment horizontal="left" vertical="center" wrapText="1"/>
    </xf>
    <xf numFmtId="176" fontId="14" fillId="0" borderId="14" xfId="0" applyNumberFormat="1" applyFont="1" applyBorder="1" applyAlignment="1">
      <alignment horizontal="left" vertical="center" wrapText="1"/>
    </xf>
    <xf numFmtId="176" fontId="19" fillId="4" borderId="16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 quotePrefix="1">
      <alignment horizontal="center" vertical="center"/>
    </xf>
    <xf numFmtId="0" fontId="1" fillId="0" borderId="36" xfId="0" applyNumberFormat="1" applyFont="1" applyFill="1" applyBorder="1" applyAlignment="1" quotePrefix="1">
      <alignment horizontal="center" vertical="center"/>
    </xf>
  </cellXfs>
  <cellStyles count="10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" xfId="49"/>
    <cellStyle name="?? 2" xfId="50"/>
    <cellStyle name="Normal_liste instrum 000 2" xfId="51"/>
    <cellStyle name="常规 10" xfId="52"/>
    <cellStyle name="常规 10 10" xfId="53"/>
    <cellStyle name="常规 10 10 3" xfId="54"/>
    <cellStyle name="常规 10 2 2" xfId="55"/>
    <cellStyle name="常规 10 3 2" xfId="56"/>
    <cellStyle name="常规 10 3 2 2" xfId="57"/>
    <cellStyle name="常规 10 3 7" xfId="58"/>
    <cellStyle name="常规 10 36" xfId="59"/>
    <cellStyle name="常规 10 38" xfId="60"/>
    <cellStyle name="常规 10 39" xfId="61"/>
    <cellStyle name="常规 12" xfId="62"/>
    <cellStyle name="常规 12 2" xfId="63"/>
    <cellStyle name="常规 13 9 2" xfId="64"/>
    <cellStyle name="常规 14 12" xfId="65"/>
    <cellStyle name="常规 14 2" xfId="66"/>
    <cellStyle name="常规 2" xfId="67"/>
    <cellStyle name="常规 2 10" xfId="68"/>
    <cellStyle name="常规 2 2" xfId="69"/>
    <cellStyle name="常规 2 2 2" xfId="70"/>
    <cellStyle name="常规 2 2 2 2" xfId="71"/>
    <cellStyle name="常规 2 2 2 3" xfId="72"/>
    <cellStyle name="常规 2 2 3" xfId="73"/>
    <cellStyle name="常规 2 2 3 2" xfId="74"/>
    <cellStyle name="常规 2 2 3 2 2 2 2" xfId="75"/>
    <cellStyle name="常规 2 2 3 2 2 2 2 2" xfId="76"/>
    <cellStyle name="常规 2 2 3 3" xfId="77"/>
    <cellStyle name="常规 2 2 3 3 2 6" xfId="78"/>
    <cellStyle name="常规 2 2 4" xfId="79"/>
    <cellStyle name="常规 2 2 5" xfId="80"/>
    <cellStyle name="常规 2 3" xfId="81"/>
    <cellStyle name="常规 2 3 2" xfId="82"/>
    <cellStyle name="常规 2 3 3" xfId="83"/>
    <cellStyle name="常规 2 4" xfId="84"/>
    <cellStyle name="常规 2 5" xfId="85"/>
    <cellStyle name="常规 2 6" xfId="86"/>
    <cellStyle name="常规 3" xfId="87"/>
    <cellStyle name="常规 3 2" xfId="88"/>
    <cellStyle name="常规 3 3" xfId="89"/>
    <cellStyle name="常规 4" xfId="90"/>
    <cellStyle name="常规 4 2 2 8" xfId="91"/>
    <cellStyle name="常规 4 4" xfId="92"/>
    <cellStyle name="常规 5" xfId="93"/>
    <cellStyle name="常规 6" xfId="94"/>
    <cellStyle name="常规 7" xfId="95"/>
    <cellStyle name="常规 8" xfId="96"/>
    <cellStyle name="常规 8 10" xfId="97"/>
    <cellStyle name="常规 9" xfId="98"/>
    <cellStyle name="常规_Datasheet of ON-OFF ball valve20101106 500#" xfId="99"/>
    <cellStyle name="常规_Inst_IndexMODIFY" xfId="100"/>
    <cellStyle name="千位分隔 10" xfId="101"/>
    <cellStyle name="千位分隔 10 2 2" xfId="102"/>
    <cellStyle name="千位分隔 11" xfId="103"/>
    <cellStyle name="千位分隔 11 10 2" xfId="104"/>
    <cellStyle name="千位分隔 11 17" xfId="105"/>
    <cellStyle name="千位分隔 2 2" xfId="106"/>
    <cellStyle name="样式 1" xfId="10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9"/>
  <sheetViews>
    <sheetView topLeftCell="A52" workbookViewId="0">
      <selection activeCell="J71" sqref="J71"/>
    </sheetView>
  </sheetViews>
  <sheetFormatPr defaultColWidth="9" defaultRowHeight="13.5"/>
  <cols>
    <col min="1" max="1" width="4.5" style="269" customWidth="1"/>
    <col min="2" max="2" width="8.375" style="270" customWidth="1"/>
    <col min="3" max="4" width="7.5" style="270" customWidth="1"/>
    <col min="5" max="5" width="7.375" style="270" customWidth="1"/>
    <col min="6" max="6" width="6.625" style="271" customWidth="1"/>
    <col min="7" max="7" width="6.5" style="271" customWidth="1"/>
    <col min="8" max="9" width="6.625" style="271" customWidth="1"/>
    <col min="10" max="10" width="5.625" style="271" customWidth="1"/>
    <col min="11" max="12" width="6.75" style="271" customWidth="1"/>
    <col min="13" max="13" width="6.625" style="271" customWidth="1"/>
    <col min="14" max="18" width="5.625" style="271" customWidth="1"/>
    <col min="19" max="19" width="6.75" style="271" customWidth="1"/>
    <col min="20" max="20" width="6.125" style="271" customWidth="1"/>
    <col min="21" max="21" width="6.625" style="271" customWidth="1"/>
    <col min="22" max="22" width="6.625" style="271" hidden="1" customWidth="1"/>
    <col min="23" max="23" width="9" style="271"/>
    <col min="24" max="24" width="6.625" style="271" customWidth="1"/>
    <col min="25" max="25" width="7.5" style="271" customWidth="1"/>
    <col min="26" max="26" width="9.5" style="271" customWidth="1"/>
    <col min="27" max="27" width="20.375" style="271" customWidth="1"/>
    <col min="28" max="16384" width="9" style="271"/>
  </cols>
  <sheetData>
    <row r="1" ht="36.75" customHeight="1" spans="1:25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</row>
    <row r="2" ht="42" customHeight="1" spans="1:26">
      <c r="A2" s="273" t="s">
        <v>1</v>
      </c>
      <c r="B2" s="274" t="s">
        <v>2</v>
      </c>
      <c r="C2" s="274" t="s">
        <v>3</v>
      </c>
      <c r="D2" s="274" t="s">
        <v>4</v>
      </c>
      <c r="E2" s="274" t="s">
        <v>5</v>
      </c>
      <c r="F2" s="274" t="s">
        <v>6</v>
      </c>
      <c r="G2" s="274" t="s">
        <v>7</v>
      </c>
      <c r="H2" s="274" t="s">
        <v>8</v>
      </c>
      <c r="I2" s="286" t="s">
        <v>9</v>
      </c>
      <c r="J2" s="274" t="s">
        <v>10</v>
      </c>
      <c r="K2" s="274" t="s">
        <v>11</v>
      </c>
      <c r="L2" s="274" t="s">
        <v>12</v>
      </c>
      <c r="M2" s="274" t="s">
        <v>13</v>
      </c>
      <c r="N2" s="274" t="s">
        <v>14</v>
      </c>
      <c r="O2" s="274" t="s">
        <v>15</v>
      </c>
      <c r="P2" s="287" t="s">
        <v>16</v>
      </c>
      <c r="Q2" s="287" t="s">
        <v>17</v>
      </c>
      <c r="R2" s="274" t="s">
        <v>18</v>
      </c>
      <c r="S2" s="287" t="s">
        <v>19</v>
      </c>
      <c r="T2" s="287" t="s">
        <v>20</v>
      </c>
      <c r="U2" s="274" t="s">
        <v>21</v>
      </c>
      <c r="V2" s="274" t="s">
        <v>22</v>
      </c>
      <c r="W2" s="274" t="s">
        <v>23</v>
      </c>
      <c r="X2" s="287" t="s">
        <v>24</v>
      </c>
      <c r="Y2" s="274" t="s">
        <v>25</v>
      </c>
      <c r="Z2" s="274" t="s">
        <v>26</v>
      </c>
    </row>
    <row r="3" ht="28.15" customHeight="1" spans="1:26">
      <c r="A3" s="273" t="s">
        <v>27</v>
      </c>
      <c r="B3" s="274" t="s">
        <v>28</v>
      </c>
      <c r="C3" s="274" t="s">
        <v>29</v>
      </c>
      <c r="D3" s="274" t="s">
        <v>30</v>
      </c>
      <c r="E3" s="274" t="s">
        <v>31</v>
      </c>
      <c r="F3" s="167"/>
      <c r="G3" s="167">
        <f t="shared" ref="G3" si="0">V3*0.05</f>
        <v>1444.28</v>
      </c>
      <c r="H3" s="167">
        <f t="shared" ref="H3" si="1">V3*0.08</f>
        <v>2310.848</v>
      </c>
      <c r="I3" s="167">
        <f t="shared" ref="I3" si="2">V3*0.07</f>
        <v>2021.992</v>
      </c>
      <c r="J3" s="167"/>
      <c r="K3" s="167">
        <f t="shared" ref="K3" si="3">V3*0.08</f>
        <v>2310.848</v>
      </c>
      <c r="L3" s="167"/>
      <c r="M3" s="167">
        <f t="shared" ref="M3" si="4">V3*0.02</f>
        <v>577.712</v>
      </c>
      <c r="N3" s="167">
        <f t="shared" ref="N3" si="5">V3*0.02</f>
        <v>577.712</v>
      </c>
      <c r="O3" s="167"/>
      <c r="P3" s="167"/>
      <c r="Q3" s="167">
        <f t="shared" ref="Q3:Q15" si="6">V3*0.01</f>
        <v>288.856</v>
      </c>
      <c r="R3" s="167">
        <f t="shared" ref="R3:R11" si="7">V3*0.01</f>
        <v>288.856</v>
      </c>
      <c r="S3" s="167">
        <f t="shared" ref="S3" si="8">V3*0.07</f>
        <v>2021.992</v>
      </c>
      <c r="T3" s="167">
        <f t="shared" ref="T3:T26" si="9">V3*0.12</f>
        <v>3466.272</v>
      </c>
      <c r="U3" s="167"/>
      <c r="V3" s="167">
        <v>28885.6</v>
      </c>
      <c r="W3" s="290">
        <f t="shared" ref="W3:W18" si="10">SUM(C3:U3)</f>
        <v>15309.368</v>
      </c>
      <c r="X3" s="167">
        <v>300</v>
      </c>
      <c r="Y3" s="167">
        <v>300</v>
      </c>
      <c r="Z3" s="285"/>
    </row>
    <row r="4" ht="28.15" customHeight="1" spans="1:26">
      <c r="A4" s="273" t="s">
        <v>32</v>
      </c>
      <c r="B4" s="274" t="s">
        <v>33</v>
      </c>
      <c r="C4" s="274" t="s">
        <v>34</v>
      </c>
      <c r="D4" s="274" t="s">
        <v>35</v>
      </c>
      <c r="E4" s="274" t="s">
        <v>36</v>
      </c>
      <c r="F4" s="167"/>
      <c r="G4" s="167">
        <f>V4*0.02</f>
        <v>166</v>
      </c>
      <c r="H4" s="167"/>
      <c r="I4" s="167">
        <f t="shared" ref="I4:I12" si="11">V4*0.06</f>
        <v>498</v>
      </c>
      <c r="J4" s="167"/>
      <c r="K4" s="167"/>
      <c r="L4" s="167"/>
      <c r="M4" s="167">
        <f t="shared" ref="M4:M12" si="12">V4*0.03</f>
        <v>249</v>
      </c>
      <c r="N4" s="167">
        <f t="shared" ref="N4:N18" si="13">V4*0.03</f>
        <v>249</v>
      </c>
      <c r="O4" s="167"/>
      <c r="P4" s="167"/>
      <c r="Q4" s="167">
        <f t="shared" si="6"/>
        <v>83</v>
      </c>
      <c r="R4" s="167">
        <f t="shared" si="7"/>
        <v>83</v>
      </c>
      <c r="S4" s="167"/>
      <c r="T4" s="285"/>
      <c r="U4" s="168">
        <f t="shared" ref="U4:U12" si="14">V4*0.1</f>
        <v>830</v>
      </c>
      <c r="V4" s="168">
        <v>8300</v>
      </c>
      <c r="W4" s="290">
        <f t="shared" si="10"/>
        <v>2158</v>
      </c>
      <c r="X4" s="167"/>
      <c r="Y4" s="167"/>
      <c r="Z4" s="285"/>
    </row>
    <row r="5" ht="28.15" customHeight="1" spans="1:26">
      <c r="A5" s="273" t="s">
        <v>37</v>
      </c>
      <c r="B5" s="274" t="s">
        <v>38</v>
      </c>
      <c r="C5" s="274" t="s">
        <v>34</v>
      </c>
      <c r="D5" s="274" t="s">
        <v>35</v>
      </c>
      <c r="E5" s="274" t="s">
        <v>36</v>
      </c>
      <c r="F5" s="167"/>
      <c r="G5" s="167">
        <f>V5*0.02</f>
        <v>166</v>
      </c>
      <c r="H5" s="167"/>
      <c r="I5" s="167">
        <f t="shared" si="11"/>
        <v>498</v>
      </c>
      <c r="J5" s="167"/>
      <c r="K5" s="167"/>
      <c r="L5" s="167"/>
      <c r="M5" s="167">
        <f t="shared" si="12"/>
        <v>249</v>
      </c>
      <c r="N5" s="167">
        <f t="shared" si="13"/>
        <v>249</v>
      </c>
      <c r="O5" s="167"/>
      <c r="P5" s="167"/>
      <c r="Q5" s="167">
        <f t="shared" si="6"/>
        <v>83</v>
      </c>
      <c r="R5" s="167"/>
      <c r="S5" s="167"/>
      <c r="T5" s="285"/>
      <c r="U5" s="168">
        <f t="shared" si="14"/>
        <v>830</v>
      </c>
      <c r="V5" s="168">
        <v>8300</v>
      </c>
      <c r="W5" s="290">
        <f t="shared" si="10"/>
        <v>2075</v>
      </c>
      <c r="X5" s="167"/>
      <c r="Y5" s="167"/>
      <c r="Z5" s="285"/>
    </row>
    <row r="6" ht="28.15" customHeight="1" spans="1:26">
      <c r="A6" s="273" t="s">
        <v>39</v>
      </c>
      <c r="B6" s="274" t="s">
        <v>40</v>
      </c>
      <c r="C6" s="274" t="s">
        <v>34</v>
      </c>
      <c r="D6" s="274" t="s">
        <v>35</v>
      </c>
      <c r="E6" s="274" t="s">
        <v>36</v>
      </c>
      <c r="F6" s="167"/>
      <c r="G6" s="167">
        <f t="shared" ref="G6:G12" si="15">V6*0.02</f>
        <v>166</v>
      </c>
      <c r="H6" s="167"/>
      <c r="I6" s="167">
        <f t="shared" si="11"/>
        <v>498</v>
      </c>
      <c r="J6" s="167"/>
      <c r="K6" s="167"/>
      <c r="L6" s="167"/>
      <c r="M6" s="167">
        <f t="shared" si="12"/>
        <v>249</v>
      </c>
      <c r="N6" s="167">
        <f t="shared" si="13"/>
        <v>249</v>
      </c>
      <c r="O6" s="167"/>
      <c r="P6" s="167"/>
      <c r="Q6" s="167">
        <f t="shared" si="6"/>
        <v>83</v>
      </c>
      <c r="R6" s="167"/>
      <c r="S6" s="167"/>
      <c r="T6" s="285"/>
      <c r="U6" s="168">
        <f t="shared" si="14"/>
        <v>830</v>
      </c>
      <c r="V6" s="168">
        <v>8300</v>
      </c>
      <c r="W6" s="290">
        <f t="shared" si="10"/>
        <v>2075</v>
      </c>
      <c r="X6" s="167"/>
      <c r="Y6" s="167"/>
      <c r="Z6" s="285"/>
    </row>
    <row r="7" ht="28.15" customHeight="1" spans="1:26">
      <c r="A7" s="273" t="s">
        <v>41</v>
      </c>
      <c r="B7" s="274" t="s">
        <v>42</v>
      </c>
      <c r="C7" s="274" t="s">
        <v>34</v>
      </c>
      <c r="D7" s="274" t="s">
        <v>35</v>
      </c>
      <c r="E7" s="274" t="s">
        <v>36</v>
      </c>
      <c r="F7" s="167"/>
      <c r="G7" s="167">
        <f t="shared" si="15"/>
        <v>166</v>
      </c>
      <c r="H7" s="167"/>
      <c r="I7" s="167">
        <f t="shared" si="11"/>
        <v>498</v>
      </c>
      <c r="J7" s="167"/>
      <c r="K7" s="167"/>
      <c r="L7" s="167"/>
      <c r="M7" s="167">
        <f t="shared" si="12"/>
        <v>249</v>
      </c>
      <c r="N7" s="167">
        <f t="shared" si="13"/>
        <v>249</v>
      </c>
      <c r="O7" s="167"/>
      <c r="P7" s="167"/>
      <c r="Q7" s="167">
        <f t="shared" si="6"/>
        <v>83</v>
      </c>
      <c r="R7" s="167"/>
      <c r="S7" s="167"/>
      <c r="T7" s="285"/>
      <c r="U7" s="168">
        <f t="shared" si="14"/>
        <v>830</v>
      </c>
      <c r="V7" s="168">
        <v>8300</v>
      </c>
      <c r="W7" s="290">
        <f t="shared" si="10"/>
        <v>2075</v>
      </c>
      <c r="X7" s="167"/>
      <c r="Y7" s="167"/>
      <c r="Z7" s="285"/>
    </row>
    <row r="8" ht="28.15" customHeight="1" spans="1:26">
      <c r="A8" s="273" t="s">
        <v>43</v>
      </c>
      <c r="B8" s="274" t="s">
        <v>44</v>
      </c>
      <c r="C8" s="274" t="s">
        <v>34</v>
      </c>
      <c r="D8" s="274" t="s">
        <v>35</v>
      </c>
      <c r="E8" s="274" t="s">
        <v>36</v>
      </c>
      <c r="F8" s="167"/>
      <c r="G8" s="167">
        <f t="shared" si="15"/>
        <v>166</v>
      </c>
      <c r="H8" s="167"/>
      <c r="I8" s="167">
        <f t="shared" si="11"/>
        <v>498</v>
      </c>
      <c r="J8" s="167"/>
      <c r="K8" s="167"/>
      <c r="L8" s="167"/>
      <c r="M8" s="167">
        <f t="shared" si="12"/>
        <v>249</v>
      </c>
      <c r="N8" s="167">
        <f t="shared" si="13"/>
        <v>249</v>
      </c>
      <c r="O8" s="167"/>
      <c r="P8" s="167"/>
      <c r="Q8" s="167">
        <f t="shared" si="6"/>
        <v>83</v>
      </c>
      <c r="R8" s="167"/>
      <c r="S8" s="167"/>
      <c r="T8" s="285"/>
      <c r="U8" s="168">
        <f t="shared" si="14"/>
        <v>830</v>
      </c>
      <c r="V8" s="168">
        <v>8300</v>
      </c>
      <c r="W8" s="290">
        <f t="shared" si="10"/>
        <v>2075</v>
      </c>
      <c r="X8" s="167"/>
      <c r="Y8" s="167"/>
      <c r="Z8" s="285"/>
    </row>
    <row r="9" ht="28.15" customHeight="1" spans="1:26">
      <c r="A9" s="273" t="s">
        <v>45</v>
      </c>
      <c r="B9" s="274" t="s">
        <v>46</v>
      </c>
      <c r="C9" s="274" t="s">
        <v>34</v>
      </c>
      <c r="D9" s="274" t="s">
        <v>35</v>
      </c>
      <c r="E9" s="274" t="s">
        <v>36</v>
      </c>
      <c r="F9" s="167"/>
      <c r="G9" s="167">
        <f t="shared" si="15"/>
        <v>166</v>
      </c>
      <c r="H9" s="167"/>
      <c r="I9" s="167">
        <f t="shared" si="11"/>
        <v>498</v>
      </c>
      <c r="J9" s="167"/>
      <c r="K9" s="167"/>
      <c r="L9" s="167"/>
      <c r="M9" s="167">
        <f t="shared" si="12"/>
        <v>249</v>
      </c>
      <c r="N9" s="167">
        <f t="shared" si="13"/>
        <v>249</v>
      </c>
      <c r="O9" s="167"/>
      <c r="P9" s="167"/>
      <c r="Q9" s="167">
        <f t="shared" si="6"/>
        <v>83</v>
      </c>
      <c r="R9" s="167"/>
      <c r="S9" s="167"/>
      <c r="T9" s="285"/>
      <c r="U9" s="168">
        <f t="shared" si="14"/>
        <v>830</v>
      </c>
      <c r="V9" s="168">
        <v>8300</v>
      </c>
      <c r="W9" s="290">
        <f t="shared" si="10"/>
        <v>2075</v>
      </c>
      <c r="X9" s="167"/>
      <c r="Y9" s="167"/>
      <c r="Z9" s="285"/>
    </row>
    <row r="10" ht="28.15" customHeight="1" spans="1:26">
      <c r="A10" s="273" t="s">
        <v>47</v>
      </c>
      <c r="B10" s="274" t="s">
        <v>48</v>
      </c>
      <c r="C10" s="274" t="s">
        <v>34</v>
      </c>
      <c r="D10" s="274" t="s">
        <v>35</v>
      </c>
      <c r="E10" s="274" t="s">
        <v>36</v>
      </c>
      <c r="F10" s="167"/>
      <c r="G10" s="167">
        <f t="shared" si="15"/>
        <v>166</v>
      </c>
      <c r="H10" s="167"/>
      <c r="I10" s="167">
        <f t="shared" si="11"/>
        <v>498</v>
      </c>
      <c r="J10" s="167"/>
      <c r="K10" s="167"/>
      <c r="L10" s="167"/>
      <c r="M10" s="167">
        <f t="shared" si="12"/>
        <v>249</v>
      </c>
      <c r="N10" s="167">
        <f t="shared" si="13"/>
        <v>249</v>
      </c>
      <c r="O10" s="167"/>
      <c r="P10" s="167"/>
      <c r="Q10" s="167">
        <f t="shared" si="6"/>
        <v>83</v>
      </c>
      <c r="R10" s="167"/>
      <c r="S10" s="167"/>
      <c r="T10" s="285"/>
      <c r="U10" s="168">
        <f t="shared" si="14"/>
        <v>830</v>
      </c>
      <c r="V10" s="168">
        <v>8300</v>
      </c>
      <c r="W10" s="290">
        <f t="shared" si="10"/>
        <v>2075</v>
      </c>
      <c r="X10" s="167"/>
      <c r="Y10" s="167"/>
      <c r="Z10" s="285"/>
    </row>
    <row r="11" ht="28.15" customHeight="1" spans="1:26">
      <c r="A11" s="273" t="s">
        <v>49</v>
      </c>
      <c r="B11" s="274" t="s">
        <v>50</v>
      </c>
      <c r="C11" s="274" t="s">
        <v>51</v>
      </c>
      <c r="D11" s="274" t="s">
        <v>35</v>
      </c>
      <c r="E11" s="274" t="s">
        <v>36</v>
      </c>
      <c r="F11" s="167"/>
      <c r="G11" s="167">
        <f t="shared" si="15"/>
        <v>105.36</v>
      </c>
      <c r="H11" s="167"/>
      <c r="I11" s="167">
        <f t="shared" si="11"/>
        <v>316.08</v>
      </c>
      <c r="J11" s="167"/>
      <c r="K11" s="167"/>
      <c r="L11" s="167"/>
      <c r="M11" s="167">
        <f t="shared" si="12"/>
        <v>158.04</v>
      </c>
      <c r="N11" s="167">
        <f t="shared" si="13"/>
        <v>158.04</v>
      </c>
      <c r="O11" s="167"/>
      <c r="P11" s="167"/>
      <c r="Q11" s="167">
        <f t="shared" si="6"/>
        <v>52.68</v>
      </c>
      <c r="R11" s="167">
        <f t="shared" si="7"/>
        <v>52.68</v>
      </c>
      <c r="S11" s="167"/>
      <c r="T11" s="285"/>
      <c r="U11" s="168">
        <f t="shared" si="14"/>
        <v>526.8</v>
      </c>
      <c r="V11" s="168">
        <v>5268</v>
      </c>
      <c r="W11" s="290">
        <f t="shared" si="10"/>
        <v>1369.68</v>
      </c>
      <c r="X11" s="167"/>
      <c r="Y11" s="167"/>
      <c r="Z11" s="285"/>
    </row>
    <row r="12" ht="28.15" customHeight="1" spans="1:26">
      <c r="A12" s="273" t="s">
        <v>52</v>
      </c>
      <c r="B12" s="274" t="s">
        <v>53</v>
      </c>
      <c r="C12" s="274" t="s">
        <v>51</v>
      </c>
      <c r="D12" s="274" t="s">
        <v>35</v>
      </c>
      <c r="E12" s="274" t="s">
        <v>36</v>
      </c>
      <c r="F12" s="167"/>
      <c r="G12" s="167">
        <f t="shared" si="15"/>
        <v>105.36</v>
      </c>
      <c r="H12" s="167"/>
      <c r="I12" s="167">
        <f t="shared" si="11"/>
        <v>316.08</v>
      </c>
      <c r="J12" s="167"/>
      <c r="K12" s="167"/>
      <c r="L12" s="167"/>
      <c r="M12" s="167">
        <f t="shared" si="12"/>
        <v>158.04</v>
      </c>
      <c r="N12" s="167">
        <f t="shared" si="13"/>
        <v>158.04</v>
      </c>
      <c r="O12" s="167"/>
      <c r="P12" s="167"/>
      <c r="Q12" s="167">
        <f t="shared" si="6"/>
        <v>52.68</v>
      </c>
      <c r="R12" s="167"/>
      <c r="S12" s="167"/>
      <c r="T12" s="285"/>
      <c r="U12" s="168">
        <f t="shared" si="14"/>
        <v>526.8</v>
      </c>
      <c r="V12" s="168">
        <v>5268</v>
      </c>
      <c r="W12" s="290">
        <f t="shared" si="10"/>
        <v>1317</v>
      </c>
      <c r="X12" s="167"/>
      <c r="Y12" s="167"/>
      <c r="Z12" s="285"/>
    </row>
    <row r="13" ht="28.15" customHeight="1" spans="1:26">
      <c r="A13" s="273" t="s">
        <v>54</v>
      </c>
      <c r="B13" s="274" t="s">
        <v>55</v>
      </c>
      <c r="C13" s="274" t="s">
        <v>56</v>
      </c>
      <c r="D13" s="274" t="s">
        <v>57</v>
      </c>
      <c r="E13" s="274" t="s">
        <v>36</v>
      </c>
      <c r="F13" s="167"/>
      <c r="G13" s="167">
        <f t="shared" ref="G13:G18" si="16">V13*0.03</f>
        <v>37.62</v>
      </c>
      <c r="H13" s="167"/>
      <c r="I13" s="167">
        <f t="shared" ref="I13:I18" si="17">V13*0.05</f>
        <v>62.7</v>
      </c>
      <c r="J13" s="167"/>
      <c r="K13" s="167"/>
      <c r="L13" s="167"/>
      <c r="M13" s="167">
        <f t="shared" ref="M13:M18" si="18">V13*0.02</f>
        <v>25.08</v>
      </c>
      <c r="N13" s="167">
        <f t="shared" si="13"/>
        <v>37.62</v>
      </c>
      <c r="O13" s="167"/>
      <c r="P13" s="167"/>
      <c r="Q13" s="167">
        <f t="shared" si="6"/>
        <v>12.54</v>
      </c>
      <c r="R13" s="167">
        <f t="shared" ref="R13" si="19">V13*0.01</f>
        <v>12.54</v>
      </c>
      <c r="S13" s="167"/>
      <c r="T13" s="285"/>
      <c r="U13" s="167">
        <f t="shared" ref="U13:U18" si="20">V13*0.09</f>
        <v>112.86</v>
      </c>
      <c r="V13" s="167">
        <v>1254</v>
      </c>
      <c r="W13" s="290">
        <f t="shared" si="10"/>
        <v>300.96</v>
      </c>
      <c r="X13" s="167"/>
      <c r="Y13" s="167"/>
      <c r="Z13" s="285"/>
    </row>
    <row r="14" ht="28.15" customHeight="1" spans="1:26">
      <c r="A14" s="273" t="s">
        <v>58</v>
      </c>
      <c r="B14" s="274" t="s">
        <v>59</v>
      </c>
      <c r="C14" s="274" t="s">
        <v>56</v>
      </c>
      <c r="D14" s="274" t="s">
        <v>57</v>
      </c>
      <c r="E14" s="274" t="s">
        <v>36</v>
      </c>
      <c r="F14" s="167"/>
      <c r="G14" s="167">
        <f t="shared" si="16"/>
        <v>37.62</v>
      </c>
      <c r="H14" s="167"/>
      <c r="I14" s="167">
        <f t="shared" si="17"/>
        <v>62.7</v>
      </c>
      <c r="J14" s="167"/>
      <c r="K14" s="167"/>
      <c r="L14" s="167"/>
      <c r="M14" s="167">
        <f t="shared" si="18"/>
        <v>25.08</v>
      </c>
      <c r="N14" s="167">
        <f t="shared" si="13"/>
        <v>37.62</v>
      </c>
      <c r="O14" s="167"/>
      <c r="P14" s="167"/>
      <c r="Q14" s="167">
        <f t="shared" si="6"/>
        <v>12.54</v>
      </c>
      <c r="R14" s="167"/>
      <c r="S14" s="167"/>
      <c r="T14" s="285"/>
      <c r="U14" s="167">
        <f t="shared" si="20"/>
        <v>112.86</v>
      </c>
      <c r="V14" s="167">
        <v>1254</v>
      </c>
      <c r="W14" s="290">
        <f t="shared" si="10"/>
        <v>288.42</v>
      </c>
      <c r="X14" s="167"/>
      <c r="Y14" s="167"/>
      <c r="Z14" s="285"/>
    </row>
    <row r="15" ht="28.15" customHeight="1" spans="1:26">
      <c r="A15" s="273" t="s">
        <v>60</v>
      </c>
      <c r="B15" s="274" t="s">
        <v>61</v>
      </c>
      <c r="C15" s="274" t="s">
        <v>62</v>
      </c>
      <c r="D15" s="274" t="s">
        <v>57</v>
      </c>
      <c r="E15" s="274" t="s">
        <v>36</v>
      </c>
      <c r="F15" s="167"/>
      <c r="G15" s="167">
        <f t="shared" si="16"/>
        <v>37.65</v>
      </c>
      <c r="H15" s="167"/>
      <c r="I15" s="167">
        <f t="shared" si="17"/>
        <v>62.75</v>
      </c>
      <c r="J15" s="167"/>
      <c r="K15" s="167"/>
      <c r="L15" s="167"/>
      <c r="M15" s="167">
        <f t="shared" si="18"/>
        <v>25.1</v>
      </c>
      <c r="N15" s="167">
        <f t="shared" si="13"/>
        <v>37.65</v>
      </c>
      <c r="O15" s="167"/>
      <c r="P15" s="167"/>
      <c r="Q15" s="167">
        <f t="shared" si="6"/>
        <v>12.55</v>
      </c>
      <c r="R15" s="167">
        <f t="shared" ref="R15:R18" si="21">V15*0.01</f>
        <v>12.55</v>
      </c>
      <c r="S15" s="167"/>
      <c r="T15" s="285"/>
      <c r="U15" s="167">
        <f t="shared" si="20"/>
        <v>112.95</v>
      </c>
      <c r="V15" s="167">
        <v>1255</v>
      </c>
      <c r="W15" s="290">
        <f t="shared" si="10"/>
        <v>301.2</v>
      </c>
      <c r="X15" s="167"/>
      <c r="Y15" s="167"/>
      <c r="Z15" s="285"/>
    </row>
    <row r="16" ht="28.15" customHeight="1" spans="1:26">
      <c r="A16" s="273" t="s">
        <v>63</v>
      </c>
      <c r="B16" s="274" t="s">
        <v>64</v>
      </c>
      <c r="C16" s="274" t="s">
        <v>62</v>
      </c>
      <c r="D16" s="274" t="s">
        <v>57</v>
      </c>
      <c r="E16" s="274" t="s">
        <v>36</v>
      </c>
      <c r="F16" s="167"/>
      <c r="G16" s="167">
        <f t="shared" si="16"/>
        <v>37.68</v>
      </c>
      <c r="H16" s="167"/>
      <c r="I16" s="167">
        <f t="shared" si="17"/>
        <v>62.8</v>
      </c>
      <c r="J16" s="167"/>
      <c r="K16" s="167"/>
      <c r="L16" s="167"/>
      <c r="M16" s="167">
        <f t="shared" si="18"/>
        <v>25.12</v>
      </c>
      <c r="N16" s="167">
        <f t="shared" si="13"/>
        <v>37.68</v>
      </c>
      <c r="O16" s="167"/>
      <c r="P16" s="167"/>
      <c r="Q16" s="167">
        <f t="shared" ref="Q16:Q18" si="22">V16*0.01</f>
        <v>12.56</v>
      </c>
      <c r="R16" s="167"/>
      <c r="S16" s="167"/>
      <c r="T16" s="285"/>
      <c r="U16" s="167">
        <f t="shared" si="20"/>
        <v>113.04</v>
      </c>
      <c r="V16" s="167">
        <v>1256</v>
      </c>
      <c r="W16" s="290">
        <f t="shared" si="10"/>
        <v>288.88</v>
      </c>
      <c r="X16" s="167"/>
      <c r="Y16" s="167"/>
      <c r="Z16" s="285"/>
    </row>
    <row r="17" ht="28.15" customHeight="1" spans="1:26">
      <c r="A17" s="273" t="s">
        <v>65</v>
      </c>
      <c r="B17" s="274" t="s">
        <v>66</v>
      </c>
      <c r="C17" s="274" t="s">
        <v>67</v>
      </c>
      <c r="D17" s="274" t="s">
        <v>57</v>
      </c>
      <c r="E17" s="274" t="s">
        <v>36</v>
      </c>
      <c r="F17" s="167"/>
      <c r="G17" s="167">
        <f t="shared" si="16"/>
        <v>37.71</v>
      </c>
      <c r="H17" s="167"/>
      <c r="I17" s="167">
        <f t="shared" si="17"/>
        <v>62.85</v>
      </c>
      <c r="J17" s="167"/>
      <c r="K17" s="167"/>
      <c r="L17" s="167"/>
      <c r="M17" s="167">
        <f t="shared" si="18"/>
        <v>25.14</v>
      </c>
      <c r="N17" s="167">
        <f t="shared" si="13"/>
        <v>37.71</v>
      </c>
      <c r="O17" s="167"/>
      <c r="P17" s="167"/>
      <c r="Q17" s="167">
        <f t="shared" si="22"/>
        <v>12.57</v>
      </c>
      <c r="R17" s="167">
        <f t="shared" si="21"/>
        <v>12.57</v>
      </c>
      <c r="S17" s="167"/>
      <c r="T17" s="285"/>
      <c r="U17" s="167">
        <f t="shared" si="20"/>
        <v>113.13</v>
      </c>
      <c r="V17" s="167">
        <v>1257</v>
      </c>
      <c r="W17" s="290">
        <f t="shared" si="10"/>
        <v>301.68</v>
      </c>
      <c r="X17" s="167"/>
      <c r="Y17" s="167"/>
      <c r="Z17" s="285"/>
    </row>
    <row r="18" ht="28.15" customHeight="1" spans="1:26">
      <c r="A18" s="273" t="s">
        <v>68</v>
      </c>
      <c r="B18" s="274" t="s">
        <v>69</v>
      </c>
      <c r="C18" s="274" t="s">
        <v>70</v>
      </c>
      <c r="D18" s="274" t="s">
        <v>57</v>
      </c>
      <c r="E18" s="274" t="s">
        <v>36</v>
      </c>
      <c r="F18" s="167"/>
      <c r="G18" s="167">
        <f t="shared" si="16"/>
        <v>37.74</v>
      </c>
      <c r="H18" s="167"/>
      <c r="I18" s="167">
        <f t="shared" si="17"/>
        <v>62.9</v>
      </c>
      <c r="J18" s="167"/>
      <c r="K18" s="167"/>
      <c r="L18" s="167"/>
      <c r="M18" s="167">
        <f t="shared" si="18"/>
        <v>25.16</v>
      </c>
      <c r="N18" s="167">
        <f t="shared" si="13"/>
        <v>37.74</v>
      </c>
      <c r="O18" s="167"/>
      <c r="P18" s="167"/>
      <c r="Q18" s="167">
        <f t="shared" si="22"/>
        <v>12.58</v>
      </c>
      <c r="R18" s="167">
        <f t="shared" si="21"/>
        <v>12.58</v>
      </c>
      <c r="S18" s="167"/>
      <c r="T18" s="285"/>
      <c r="U18" s="167">
        <f t="shared" si="20"/>
        <v>113.22</v>
      </c>
      <c r="V18" s="167">
        <v>1258</v>
      </c>
      <c r="W18" s="290">
        <f t="shared" si="10"/>
        <v>301.92</v>
      </c>
      <c r="X18" s="167"/>
      <c r="Y18" s="167"/>
      <c r="Z18" s="285"/>
    </row>
    <row r="19" ht="28.15" customHeight="1" spans="1:26">
      <c r="A19" s="273" t="s">
        <v>71</v>
      </c>
      <c r="B19" s="274" t="s">
        <v>72</v>
      </c>
      <c r="C19" s="274" t="s">
        <v>73</v>
      </c>
      <c r="D19" s="274" t="s">
        <v>74</v>
      </c>
      <c r="E19" s="274" t="s">
        <v>31</v>
      </c>
      <c r="F19" s="167">
        <f>V19*0.06</f>
        <v>646.08</v>
      </c>
      <c r="G19" s="168">
        <v>538.4</v>
      </c>
      <c r="H19" s="167">
        <v>861.44</v>
      </c>
      <c r="I19" s="277">
        <f>V19*0.07</f>
        <v>753.76</v>
      </c>
      <c r="J19" s="167"/>
      <c r="K19" s="167">
        <v>861.44</v>
      </c>
      <c r="L19" s="167"/>
      <c r="M19" s="167">
        <v>215.36</v>
      </c>
      <c r="N19" s="167">
        <v>215.36</v>
      </c>
      <c r="O19" s="167">
        <v>215.36</v>
      </c>
      <c r="P19" s="167"/>
      <c r="Q19" s="167">
        <v>107.68</v>
      </c>
      <c r="R19" s="167"/>
      <c r="S19" s="167">
        <v>753.76</v>
      </c>
      <c r="T19" s="167">
        <f t="shared" ref="T19" si="23">V19*0.12</f>
        <v>1292.16</v>
      </c>
      <c r="U19" s="167">
        <v>646.08</v>
      </c>
      <c r="V19" s="167">
        <v>10768</v>
      </c>
      <c r="W19" s="290">
        <f>SUM(F19:U19)</f>
        <v>7106.88</v>
      </c>
      <c r="X19" s="167">
        <v>200</v>
      </c>
      <c r="Y19" s="167">
        <v>200</v>
      </c>
      <c r="Z19" s="285"/>
    </row>
    <row r="20" ht="27.75" customHeight="1" spans="1:26">
      <c r="A20" s="273" t="s">
        <v>75</v>
      </c>
      <c r="B20" s="274" t="s">
        <v>76</v>
      </c>
      <c r="C20" s="274" t="s">
        <v>73</v>
      </c>
      <c r="D20" s="274" t="s">
        <v>74</v>
      </c>
      <c r="E20" s="274" t="s">
        <v>31</v>
      </c>
      <c r="F20" s="167">
        <f>V20*0.06</f>
        <v>646.08</v>
      </c>
      <c r="G20" s="168">
        <v>538.4</v>
      </c>
      <c r="H20" s="167">
        <v>861.44</v>
      </c>
      <c r="I20" s="277">
        <f>V20*0.07</f>
        <v>753.76</v>
      </c>
      <c r="J20" s="167"/>
      <c r="K20" s="167">
        <v>861.44</v>
      </c>
      <c r="L20" s="167"/>
      <c r="M20" s="167">
        <v>215.36</v>
      </c>
      <c r="N20" s="167">
        <v>215.36</v>
      </c>
      <c r="O20" s="167">
        <v>215.36</v>
      </c>
      <c r="P20" s="167"/>
      <c r="Q20" s="167">
        <v>107.68</v>
      </c>
      <c r="R20" s="167"/>
      <c r="S20" s="167">
        <v>753.76</v>
      </c>
      <c r="T20" s="167">
        <f t="shared" si="9"/>
        <v>1292.16</v>
      </c>
      <c r="U20" s="167">
        <v>646.08</v>
      </c>
      <c r="V20" s="167">
        <v>10768</v>
      </c>
      <c r="W20" s="290">
        <f t="shared" ref="W20:W26" si="24">SUM(F20:U20)</f>
        <v>7106.88</v>
      </c>
      <c r="X20" s="167">
        <v>200</v>
      </c>
      <c r="Y20" s="167">
        <v>200</v>
      </c>
      <c r="Z20" s="285"/>
    </row>
    <row r="21" s="268" customFormat="1" ht="28.15" customHeight="1" spans="1:27">
      <c r="A21" s="275" t="s">
        <v>77</v>
      </c>
      <c r="B21" s="276" t="s">
        <v>78</v>
      </c>
      <c r="C21" s="276" t="s">
        <v>73</v>
      </c>
      <c r="D21" s="276" t="s">
        <v>74</v>
      </c>
      <c r="E21" s="276" t="s">
        <v>31</v>
      </c>
      <c r="F21" s="277">
        <f>V21*0.06</f>
        <v>646.08</v>
      </c>
      <c r="G21" s="277">
        <f t="shared" ref="G21:G42" si="25">V21*0.05</f>
        <v>538.4</v>
      </c>
      <c r="H21" s="277">
        <f t="shared" ref="H21:H22" si="26">V21*0.08</f>
        <v>861.44</v>
      </c>
      <c r="I21" s="277">
        <f>V21*0.07</f>
        <v>753.76</v>
      </c>
      <c r="J21" s="277"/>
      <c r="K21" s="277">
        <f t="shared" ref="K21:K38" si="27">V21*0.08</f>
        <v>861.44</v>
      </c>
      <c r="L21" s="277"/>
      <c r="M21" s="277">
        <f t="shared" ref="M21:M22" si="28">V21*0.02</f>
        <v>215.36</v>
      </c>
      <c r="N21" s="277">
        <f t="shared" ref="N21:N22" si="29">V21*0.02</f>
        <v>215.36</v>
      </c>
      <c r="O21" s="277">
        <f t="shared" ref="O21:O22" si="30">V21*0.02</f>
        <v>215.36</v>
      </c>
      <c r="P21" s="277"/>
      <c r="Q21" s="277">
        <f t="shared" ref="Q21:Q22" si="31">V21*0.01</f>
        <v>107.68</v>
      </c>
      <c r="R21" s="167"/>
      <c r="S21" s="277">
        <f t="shared" ref="S21:S22" si="32">V21*0.07</f>
        <v>753.76</v>
      </c>
      <c r="T21" s="277">
        <f t="shared" si="9"/>
        <v>1292.16</v>
      </c>
      <c r="U21" s="277">
        <f t="shared" ref="U21:U44" si="33">V21*0.06</f>
        <v>646.08</v>
      </c>
      <c r="V21" s="277">
        <v>10768</v>
      </c>
      <c r="W21" s="290">
        <f t="shared" si="24"/>
        <v>7106.88</v>
      </c>
      <c r="X21" s="277">
        <v>200</v>
      </c>
      <c r="Y21" s="277">
        <v>200</v>
      </c>
      <c r="Z21" s="293"/>
      <c r="AA21" s="271"/>
    </row>
    <row r="22" s="268" customFormat="1" ht="28.15" customHeight="1" spans="1:26">
      <c r="A22" s="275" t="s">
        <v>79</v>
      </c>
      <c r="B22" s="276" t="s">
        <v>80</v>
      </c>
      <c r="C22" s="276" t="s">
        <v>73</v>
      </c>
      <c r="D22" s="276" t="s">
        <v>74</v>
      </c>
      <c r="E22" s="276" t="s">
        <v>31</v>
      </c>
      <c r="F22" s="277">
        <f>V22*0.06</f>
        <v>646.08</v>
      </c>
      <c r="G22" s="277">
        <f t="shared" si="25"/>
        <v>538.4</v>
      </c>
      <c r="H22" s="277">
        <f t="shared" si="26"/>
        <v>861.44</v>
      </c>
      <c r="I22" s="277">
        <f>V22*0.07</f>
        <v>753.76</v>
      </c>
      <c r="J22" s="277"/>
      <c r="K22" s="277">
        <f t="shared" si="27"/>
        <v>861.44</v>
      </c>
      <c r="L22" s="277"/>
      <c r="M22" s="277">
        <f t="shared" si="28"/>
        <v>215.36</v>
      </c>
      <c r="N22" s="277">
        <f t="shared" si="29"/>
        <v>215.36</v>
      </c>
      <c r="O22" s="277">
        <f t="shared" si="30"/>
        <v>215.36</v>
      </c>
      <c r="P22" s="277"/>
      <c r="Q22" s="277">
        <f t="shared" si="31"/>
        <v>107.68</v>
      </c>
      <c r="R22" s="167"/>
      <c r="S22" s="277">
        <f t="shared" si="32"/>
        <v>753.76</v>
      </c>
      <c r="T22" s="277">
        <f t="shared" si="9"/>
        <v>1292.16</v>
      </c>
      <c r="U22" s="277">
        <f t="shared" si="33"/>
        <v>646.08</v>
      </c>
      <c r="V22" s="277">
        <v>10768</v>
      </c>
      <c r="W22" s="290">
        <f t="shared" si="24"/>
        <v>7106.88</v>
      </c>
      <c r="X22" s="277">
        <v>200</v>
      </c>
      <c r="Y22" s="277">
        <v>200</v>
      </c>
      <c r="Z22" s="293"/>
    </row>
    <row r="23" ht="28.15" customHeight="1" spans="1:26">
      <c r="A23" s="273" t="s">
        <v>81</v>
      </c>
      <c r="B23" s="274" t="s">
        <v>82</v>
      </c>
      <c r="C23" s="274" t="s">
        <v>83</v>
      </c>
      <c r="D23" s="274" t="s">
        <v>74</v>
      </c>
      <c r="E23" s="274" t="s">
        <v>31</v>
      </c>
      <c r="F23" s="167">
        <f t="shared" ref="F23:F30" si="34">V23*0.06</f>
        <v>642.48</v>
      </c>
      <c r="G23" s="167">
        <f t="shared" si="25"/>
        <v>535.4</v>
      </c>
      <c r="H23" s="167">
        <f t="shared" ref="H23:H24" si="35">V23*0.08</f>
        <v>856.64</v>
      </c>
      <c r="I23" s="167">
        <f t="shared" ref="I23:I24" si="36">V23*0.07</f>
        <v>749.56</v>
      </c>
      <c r="J23" s="167"/>
      <c r="K23" s="167">
        <f t="shared" si="27"/>
        <v>856.64</v>
      </c>
      <c r="L23" s="167"/>
      <c r="M23" s="167">
        <f t="shared" ref="M23:M24" si="37">V23*0.02</f>
        <v>214.16</v>
      </c>
      <c r="N23" s="167">
        <f t="shared" ref="N23:N24" si="38">V23*0.02</f>
        <v>214.16</v>
      </c>
      <c r="O23" s="167">
        <f t="shared" ref="O23:O24" si="39">V23*0.02</f>
        <v>214.16</v>
      </c>
      <c r="P23" s="167"/>
      <c r="Q23" s="167">
        <f t="shared" ref="Q23:Q24" si="40">V23*0.01</f>
        <v>107.08</v>
      </c>
      <c r="R23" s="167"/>
      <c r="S23" s="167">
        <f t="shared" ref="S23:S24" si="41">V23*0.07</f>
        <v>749.56</v>
      </c>
      <c r="T23" s="277">
        <f t="shared" si="9"/>
        <v>1284.96</v>
      </c>
      <c r="U23" s="167">
        <f t="shared" si="33"/>
        <v>642.48</v>
      </c>
      <c r="V23" s="167">
        <v>10708</v>
      </c>
      <c r="W23" s="290">
        <f t="shared" si="24"/>
        <v>7067.28</v>
      </c>
      <c r="X23" s="167">
        <v>150</v>
      </c>
      <c r="Y23" s="167">
        <v>150</v>
      </c>
      <c r="Z23" s="285"/>
    </row>
    <row r="24" ht="28.15" customHeight="1" spans="1:26">
      <c r="A24" s="273" t="s">
        <v>84</v>
      </c>
      <c r="B24" s="274" t="s">
        <v>85</v>
      </c>
      <c r="C24" s="274" t="s">
        <v>83</v>
      </c>
      <c r="D24" s="274" t="s">
        <v>74</v>
      </c>
      <c r="E24" s="274" t="s">
        <v>31</v>
      </c>
      <c r="F24" s="167">
        <f t="shared" si="34"/>
        <v>642.48</v>
      </c>
      <c r="G24" s="167">
        <f t="shared" si="25"/>
        <v>535.4</v>
      </c>
      <c r="H24" s="167">
        <f t="shared" si="35"/>
        <v>856.64</v>
      </c>
      <c r="I24" s="167">
        <f t="shared" si="36"/>
        <v>749.56</v>
      </c>
      <c r="J24" s="167"/>
      <c r="K24" s="167">
        <f t="shared" si="27"/>
        <v>856.64</v>
      </c>
      <c r="L24" s="167"/>
      <c r="M24" s="167">
        <f t="shared" si="37"/>
        <v>214.16</v>
      </c>
      <c r="N24" s="167">
        <f t="shared" si="38"/>
        <v>214.16</v>
      </c>
      <c r="O24" s="167">
        <f t="shared" si="39"/>
        <v>214.16</v>
      </c>
      <c r="P24" s="167"/>
      <c r="Q24" s="167">
        <f t="shared" si="40"/>
        <v>107.08</v>
      </c>
      <c r="R24" s="167"/>
      <c r="S24" s="167">
        <f t="shared" si="41"/>
        <v>749.56</v>
      </c>
      <c r="T24" s="277">
        <f t="shared" si="9"/>
        <v>1284.96</v>
      </c>
      <c r="U24" s="167">
        <f t="shared" si="33"/>
        <v>642.48</v>
      </c>
      <c r="V24" s="167">
        <v>10708</v>
      </c>
      <c r="W24" s="290">
        <f t="shared" si="24"/>
        <v>7067.28</v>
      </c>
      <c r="X24" s="167">
        <v>150</v>
      </c>
      <c r="Y24" s="167">
        <v>150</v>
      </c>
      <c r="Z24" s="285"/>
    </row>
    <row r="25" ht="28.15" customHeight="1" spans="1:26">
      <c r="A25" s="273" t="s">
        <v>86</v>
      </c>
      <c r="B25" s="274" t="s">
        <v>87</v>
      </c>
      <c r="C25" s="274" t="s">
        <v>51</v>
      </c>
      <c r="D25" s="274" t="s">
        <v>74</v>
      </c>
      <c r="E25" s="274" t="s">
        <v>31</v>
      </c>
      <c r="F25" s="167">
        <f t="shared" si="34"/>
        <v>464.4</v>
      </c>
      <c r="G25" s="167">
        <f t="shared" si="25"/>
        <v>387</v>
      </c>
      <c r="H25" s="167">
        <f t="shared" ref="H25:H26" si="42">V25*0.08</f>
        <v>619.2</v>
      </c>
      <c r="I25" s="167">
        <f t="shared" ref="I25:I26" si="43">V25*0.07</f>
        <v>541.8</v>
      </c>
      <c r="J25" s="167"/>
      <c r="K25" s="167">
        <f t="shared" si="27"/>
        <v>619.2</v>
      </c>
      <c r="L25" s="167"/>
      <c r="M25" s="167">
        <f t="shared" ref="M25:M26" si="44">V25*0.02</f>
        <v>154.8</v>
      </c>
      <c r="N25" s="167">
        <f t="shared" ref="N25:N26" si="45">V25*0.02</f>
        <v>154.8</v>
      </c>
      <c r="O25" s="167">
        <f t="shared" ref="O25:O26" si="46">V25*0.02</f>
        <v>154.8</v>
      </c>
      <c r="P25" s="167"/>
      <c r="Q25" s="167">
        <f t="shared" ref="Q25:Q26" si="47">V25*0.01</f>
        <v>77.4</v>
      </c>
      <c r="R25" s="167"/>
      <c r="S25" s="167">
        <f t="shared" ref="S25:S26" si="48">V25*0.07</f>
        <v>541.8</v>
      </c>
      <c r="T25" s="277">
        <f t="shared" si="9"/>
        <v>928.8</v>
      </c>
      <c r="U25" s="167">
        <f t="shared" si="33"/>
        <v>464.4</v>
      </c>
      <c r="V25" s="167">
        <v>7740</v>
      </c>
      <c r="W25" s="290">
        <f t="shared" si="24"/>
        <v>5108.4</v>
      </c>
      <c r="X25" s="167">
        <v>150</v>
      </c>
      <c r="Y25" s="167">
        <v>150</v>
      </c>
      <c r="Z25" s="285"/>
    </row>
    <row r="26" ht="28.15" customHeight="1" spans="1:26">
      <c r="A26" s="273" t="s">
        <v>88</v>
      </c>
      <c r="B26" s="274" t="s">
        <v>89</v>
      </c>
      <c r="C26" s="274" t="s">
        <v>51</v>
      </c>
      <c r="D26" s="274" t="s">
        <v>74</v>
      </c>
      <c r="E26" s="274" t="s">
        <v>31</v>
      </c>
      <c r="F26" s="167">
        <f t="shared" si="34"/>
        <v>464.4</v>
      </c>
      <c r="G26" s="167">
        <f t="shared" si="25"/>
        <v>387</v>
      </c>
      <c r="H26" s="167">
        <f t="shared" si="42"/>
        <v>619.2</v>
      </c>
      <c r="I26" s="167">
        <f t="shared" si="43"/>
        <v>541.8</v>
      </c>
      <c r="J26" s="167"/>
      <c r="K26" s="167">
        <f t="shared" si="27"/>
        <v>619.2</v>
      </c>
      <c r="L26" s="167"/>
      <c r="M26" s="167">
        <f t="shared" si="44"/>
        <v>154.8</v>
      </c>
      <c r="N26" s="167">
        <f t="shared" si="45"/>
        <v>154.8</v>
      </c>
      <c r="O26" s="167">
        <f t="shared" si="46"/>
        <v>154.8</v>
      </c>
      <c r="P26" s="167"/>
      <c r="Q26" s="167">
        <f t="shared" si="47"/>
        <v>77.4</v>
      </c>
      <c r="R26" s="167"/>
      <c r="S26" s="167">
        <f t="shared" si="48"/>
        <v>541.8</v>
      </c>
      <c r="T26" s="277">
        <f t="shared" si="9"/>
        <v>928.8</v>
      </c>
      <c r="U26" s="167">
        <f t="shared" si="33"/>
        <v>464.4</v>
      </c>
      <c r="V26" s="167">
        <v>7740</v>
      </c>
      <c r="W26" s="290">
        <f t="shared" si="24"/>
        <v>5108.4</v>
      </c>
      <c r="X26" s="167">
        <v>150</v>
      </c>
      <c r="Y26" s="167">
        <v>150</v>
      </c>
      <c r="Z26" s="285"/>
    </row>
    <row r="27" ht="28.15" customHeight="1" spans="1:26">
      <c r="A27" s="273" t="s">
        <v>90</v>
      </c>
      <c r="B27" s="274" t="s">
        <v>91</v>
      </c>
      <c r="C27" s="274" t="s">
        <v>92</v>
      </c>
      <c r="D27" s="274" t="s">
        <v>74</v>
      </c>
      <c r="E27" s="274" t="s">
        <v>31</v>
      </c>
      <c r="F27" s="167">
        <f t="shared" si="34"/>
        <v>372.84</v>
      </c>
      <c r="G27" s="167">
        <f t="shared" si="25"/>
        <v>310.7</v>
      </c>
      <c r="H27" s="167">
        <f t="shared" ref="H27:H30" si="49">V27*0.08</f>
        <v>497.12</v>
      </c>
      <c r="I27" s="167">
        <f t="shared" ref="I27:I30" si="50">V27*0.07</f>
        <v>434.98</v>
      </c>
      <c r="J27" s="167"/>
      <c r="K27" s="167">
        <f t="shared" si="27"/>
        <v>497.12</v>
      </c>
      <c r="L27" s="167"/>
      <c r="M27" s="167">
        <f t="shared" ref="M27:M30" si="51">V27*0.02</f>
        <v>124.28</v>
      </c>
      <c r="N27" s="167">
        <f t="shared" ref="N27:N30" si="52">V27*0.02</f>
        <v>124.28</v>
      </c>
      <c r="O27" s="167">
        <f t="shared" ref="O27:O30" si="53">V27*0.02</f>
        <v>124.28</v>
      </c>
      <c r="P27" s="167"/>
      <c r="Q27" s="167">
        <f t="shared" ref="Q27:Q30" si="54">V27*0.01</f>
        <v>62.14</v>
      </c>
      <c r="R27" s="167"/>
      <c r="S27" s="167">
        <f t="shared" ref="S27:S30" si="55">V27*0.07</f>
        <v>434.98</v>
      </c>
      <c r="T27" s="167"/>
      <c r="U27" s="167">
        <f t="shared" si="33"/>
        <v>372.84</v>
      </c>
      <c r="V27" s="167">
        <v>6214</v>
      </c>
      <c r="W27" s="290">
        <f t="shared" ref="W27:W43" si="56">SUM(C27:U27)</f>
        <v>3355.56</v>
      </c>
      <c r="X27" s="167">
        <v>100</v>
      </c>
      <c r="Y27" s="167">
        <v>150</v>
      </c>
      <c r="Z27" s="285"/>
    </row>
    <row r="28" ht="28.15" customHeight="1" spans="1:26">
      <c r="A28" s="273" t="s">
        <v>93</v>
      </c>
      <c r="B28" s="274" t="s">
        <v>94</v>
      </c>
      <c r="C28" s="274" t="s">
        <v>92</v>
      </c>
      <c r="D28" s="274" t="s">
        <v>74</v>
      </c>
      <c r="E28" s="274" t="s">
        <v>31</v>
      </c>
      <c r="F28" s="167">
        <f t="shared" si="34"/>
        <v>372.84</v>
      </c>
      <c r="G28" s="167">
        <f t="shared" si="25"/>
        <v>310.7</v>
      </c>
      <c r="H28" s="167">
        <f t="shared" si="49"/>
        <v>497.12</v>
      </c>
      <c r="I28" s="167">
        <f t="shared" si="50"/>
        <v>434.98</v>
      </c>
      <c r="J28" s="167"/>
      <c r="K28" s="167">
        <f t="shared" si="27"/>
        <v>497.12</v>
      </c>
      <c r="L28" s="167"/>
      <c r="M28" s="167">
        <f t="shared" si="51"/>
        <v>124.28</v>
      </c>
      <c r="N28" s="167">
        <f t="shared" si="52"/>
        <v>124.28</v>
      </c>
      <c r="O28" s="167">
        <f t="shared" si="53"/>
        <v>124.28</v>
      </c>
      <c r="P28" s="167"/>
      <c r="Q28" s="167">
        <f t="shared" si="54"/>
        <v>62.14</v>
      </c>
      <c r="R28" s="167"/>
      <c r="S28" s="167">
        <f t="shared" si="55"/>
        <v>434.98</v>
      </c>
      <c r="T28" s="167"/>
      <c r="U28" s="167">
        <f t="shared" si="33"/>
        <v>372.84</v>
      </c>
      <c r="V28" s="167">
        <v>6214</v>
      </c>
      <c r="W28" s="290">
        <f t="shared" si="56"/>
        <v>3355.56</v>
      </c>
      <c r="X28" s="167">
        <v>100</v>
      </c>
      <c r="Y28" s="167">
        <v>150</v>
      </c>
      <c r="Z28" s="285"/>
    </row>
    <row r="29" ht="28.15" customHeight="1" spans="1:26">
      <c r="A29" s="273" t="s">
        <v>95</v>
      </c>
      <c r="B29" s="274" t="s">
        <v>96</v>
      </c>
      <c r="C29" s="274" t="s">
        <v>92</v>
      </c>
      <c r="D29" s="274" t="s">
        <v>74</v>
      </c>
      <c r="E29" s="274" t="s">
        <v>31</v>
      </c>
      <c r="F29" s="167">
        <f t="shared" si="34"/>
        <v>372.84</v>
      </c>
      <c r="G29" s="167">
        <f t="shared" si="25"/>
        <v>310.7</v>
      </c>
      <c r="H29" s="167">
        <f t="shared" si="49"/>
        <v>497.12</v>
      </c>
      <c r="I29" s="167">
        <f t="shared" si="50"/>
        <v>434.98</v>
      </c>
      <c r="J29" s="167"/>
      <c r="K29" s="167">
        <f t="shared" si="27"/>
        <v>497.12</v>
      </c>
      <c r="L29" s="167"/>
      <c r="M29" s="167">
        <f t="shared" si="51"/>
        <v>124.28</v>
      </c>
      <c r="N29" s="167">
        <f t="shared" si="52"/>
        <v>124.28</v>
      </c>
      <c r="O29" s="167">
        <f t="shared" si="53"/>
        <v>124.28</v>
      </c>
      <c r="P29" s="167"/>
      <c r="Q29" s="167">
        <f t="shared" si="54"/>
        <v>62.14</v>
      </c>
      <c r="R29" s="167"/>
      <c r="S29" s="167">
        <f t="shared" si="55"/>
        <v>434.98</v>
      </c>
      <c r="T29" s="167"/>
      <c r="U29" s="167">
        <f t="shared" si="33"/>
        <v>372.84</v>
      </c>
      <c r="V29" s="167">
        <v>6214</v>
      </c>
      <c r="W29" s="290">
        <f t="shared" si="56"/>
        <v>3355.56</v>
      </c>
      <c r="X29" s="167">
        <v>100</v>
      </c>
      <c r="Y29" s="167">
        <v>150</v>
      </c>
      <c r="Z29" s="285"/>
    </row>
    <row r="30" ht="28.15" customHeight="1" spans="1:26">
      <c r="A30" s="273" t="s">
        <v>97</v>
      </c>
      <c r="B30" s="274" t="s">
        <v>98</v>
      </c>
      <c r="C30" s="274" t="s">
        <v>92</v>
      </c>
      <c r="D30" s="274" t="s">
        <v>74</v>
      </c>
      <c r="E30" s="274" t="s">
        <v>31</v>
      </c>
      <c r="F30" s="167">
        <f t="shared" si="34"/>
        <v>372.84</v>
      </c>
      <c r="G30" s="167">
        <f t="shared" si="25"/>
        <v>310.7</v>
      </c>
      <c r="H30" s="167">
        <f t="shared" si="49"/>
        <v>497.12</v>
      </c>
      <c r="I30" s="167">
        <f t="shared" si="50"/>
        <v>434.98</v>
      </c>
      <c r="J30" s="167"/>
      <c r="K30" s="167">
        <f t="shared" si="27"/>
        <v>497.12</v>
      </c>
      <c r="L30" s="167"/>
      <c r="M30" s="167">
        <f t="shared" si="51"/>
        <v>124.28</v>
      </c>
      <c r="N30" s="167">
        <f t="shared" si="52"/>
        <v>124.28</v>
      </c>
      <c r="O30" s="167">
        <f t="shared" si="53"/>
        <v>124.28</v>
      </c>
      <c r="P30" s="167"/>
      <c r="Q30" s="167">
        <f t="shared" si="54"/>
        <v>62.14</v>
      </c>
      <c r="R30" s="167"/>
      <c r="S30" s="167">
        <f t="shared" si="55"/>
        <v>434.98</v>
      </c>
      <c r="T30" s="167"/>
      <c r="U30" s="167">
        <f t="shared" si="33"/>
        <v>372.84</v>
      </c>
      <c r="V30" s="167">
        <v>6214</v>
      </c>
      <c r="W30" s="290">
        <f t="shared" si="56"/>
        <v>3355.56</v>
      </c>
      <c r="X30" s="167">
        <v>100</v>
      </c>
      <c r="Y30" s="167">
        <v>150</v>
      </c>
      <c r="Z30" s="285"/>
    </row>
    <row r="31" ht="28.15" customHeight="1" spans="1:26">
      <c r="A31" s="273" t="s">
        <v>99</v>
      </c>
      <c r="B31" s="274" t="s">
        <v>100</v>
      </c>
      <c r="C31" s="274" t="s">
        <v>92</v>
      </c>
      <c r="D31" s="274" t="s">
        <v>74</v>
      </c>
      <c r="E31" s="274" t="s">
        <v>31</v>
      </c>
      <c r="F31" s="167">
        <f t="shared" ref="F31:F38" si="57">V31*0.06</f>
        <v>372.84</v>
      </c>
      <c r="G31" s="167">
        <f t="shared" si="25"/>
        <v>310.7</v>
      </c>
      <c r="H31" s="167">
        <f t="shared" ref="H31:H33" si="58">V31*0.08</f>
        <v>497.12</v>
      </c>
      <c r="I31" s="167">
        <f t="shared" ref="I31:I33" si="59">V31*0.07</f>
        <v>434.98</v>
      </c>
      <c r="J31" s="167"/>
      <c r="K31" s="167">
        <f t="shared" si="27"/>
        <v>497.12</v>
      </c>
      <c r="L31" s="167"/>
      <c r="M31" s="167">
        <f t="shared" ref="M31:M33" si="60">V31*0.02</f>
        <v>124.28</v>
      </c>
      <c r="N31" s="167">
        <f t="shared" ref="N31:N33" si="61">V31*0.02</f>
        <v>124.28</v>
      </c>
      <c r="O31" s="167">
        <f t="shared" ref="O31:O33" si="62">V31*0.02</f>
        <v>124.28</v>
      </c>
      <c r="P31" s="167"/>
      <c r="Q31" s="167">
        <f t="shared" ref="Q31:Q33" si="63">V31*0.01</f>
        <v>62.14</v>
      </c>
      <c r="R31" s="167"/>
      <c r="S31" s="167">
        <f t="shared" ref="S31:S33" si="64">V31*0.07</f>
        <v>434.98</v>
      </c>
      <c r="T31" s="167"/>
      <c r="U31" s="167">
        <f t="shared" si="33"/>
        <v>372.84</v>
      </c>
      <c r="V31" s="167">
        <v>6214</v>
      </c>
      <c r="W31" s="290">
        <f t="shared" si="56"/>
        <v>3355.56</v>
      </c>
      <c r="X31" s="167">
        <v>100</v>
      </c>
      <c r="Y31" s="167">
        <v>150</v>
      </c>
      <c r="Z31" s="285"/>
    </row>
    <row r="32" ht="28.15" customHeight="1" spans="1:26">
      <c r="A32" s="273" t="s">
        <v>101</v>
      </c>
      <c r="B32" s="274" t="s">
        <v>102</v>
      </c>
      <c r="C32" s="274" t="s">
        <v>92</v>
      </c>
      <c r="D32" s="274" t="s">
        <v>74</v>
      </c>
      <c r="E32" s="274" t="s">
        <v>31</v>
      </c>
      <c r="F32" s="167">
        <f t="shared" si="57"/>
        <v>372.84</v>
      </c>
      <c r="G32" s="167">
        <f t="shared" si="25"/>
        <v>310.7</v>
      </c>
      <c r="H32" s="167">
        <f t="shared" si="58"/>
        <v>497.12</v>
      </c>
      <c r="I32" s="167">
        <f t="shared" si="59"/>
        <v>434.98</v>
      </c>
      <c r="J32" s="167"/>
      <c r="K32" s="167">
        <f t="shared" si="27"/>
        <v>497.12</v>
      </c>
      <c r="L32" s="167"/>
      <c r="M32" s="167">
        <f t="shared" si="60"/>
        <v>124.28</v>
      </c>
      <c r="N32" s="167">
        <f t="shared" si="61"/>
        <v>124.28</v>
      </c>
      <c r="O32" s="167">
        <f t="shared" si="62"/>
        <v>124.28</v>
      </c>
      <c r="P32" s="167"/>
      <c r="Q32" s="167">
        <f t="shared" si="63"/>
        <v>62.14</v>
      </c>
      <c r="R32" s="167"/>
      <c r="S32" s="167">
        <f t="shared" si="64"/>
        <v>434.98</v>
      </c>
      <c r="T32" s="167"/>
      <c r="U32" s="167">
        <f t="shared" si="33"/>
        <v>372.84</v>
      </c>
      <c r="V32" s="167">
        <v>6214</v>
      </c>
      <c r="W32" s="290">
        <f t="shared" si="56"/>
        <v>3355.56</v>
      </c>
      <c r="X32" s="167">
        <v>100</v>
      </c>
      <c r="Y32" s="167">
        <v>150</v>
      </c>
      <c r="Z32" s="285"/>
    </row>
    <row r="33" ht="28.15" customHeight="1" spans="1:26">
      <c r="A33" s="273" t="s">
        <v>103</v>
      </c>
      <c r="B33" s="274" t="s">
        <v>104</v>
      </c>
      <c r="C33" s="274" t="s">
        <v>56</v>
      </c>
      <c r="D33" s="274" t="s">
        <v>74</v>
      </c>
      <c r="E33" s="274" t="s">
        <v>31</v>
      </c>
      <c r="F33" s="167">
        <f t="shared" si="57"/>
        <v>338.76</v>
      </c>
      <c r="G33" s="167">
        <f t="shared" si="25"/>
        <v>282.3</v>
      </c>
      <c r="H33" s="167">
        <f t="shared" si="58"/>
        <v>451.68</v>
      </c>
      <c r="I33" s="167">
        <f t="shared" si="59"/>
        <v>395.22</v>
      </c>
      <c r="J33" s="167"/>
      <c r="K33" s="167">
        <f t="shared" si="27"/>
        <v>451.68</v>
      </c>
      <c r="L33" s="167"/>
      <c r="M33" s="167">
        <f t="shared" si="60"/>
        <v>112.92</v>
      </c>
      <c r="N33" s="167">
        <f t="shared" si="61"/>
        <v>112.92</v>
      </c>
      <c r="O33" s="167">
        <f t="shared" si="62"/>
        <v>112.92</v>
      </c>
      <c r="P33" s="167"/>
      <c r="Q33" s="167">
        <f t="shared" si="63"/>
        <v>56.46</v>
      </c>
      <c r="R33" s="167"/>
      <c r="S33" s="167">
        <f t="shared" si="64"/>
        <v>395.22</v>
      </c>
      <c r="T33" s="167"/>
      <c r="U33" s="167">
        <f t="shared" si="33"/>
        <v>338.76</v>
      </c>
      <c r="V33" s="167">
        <v>5646</v>
      </c>
      <c r="W33" s="290">
        <f t="shared" si="56"/>
        <v>3048.84</v>
      </c>
      <c r="X33" s="167">
        <v>150</v>
      </c>
      <c r="Y33" s="167">
        <v>150</v>
      </c>
      <c r="Z33" s="285"/>
    </row>
    <row r="34" ht="28.15" customHeight="1" spans="1:26">
      <c r="A34" s="273" t="s">
        <v>105</v>
      </c>
      <c r="B34" s="274" t="s">
        <v>106</v>
      </c>
      <c r="C34" s="274" t="s">
        <v>56</v>
      </c>
      <c r="D34" s="274" t="s">
        <v>74</v>
      </c>
      <c r="E34" s="274" t="s">
        <v>31</v>
      </c>
      <c r="F34" s="167">
        <f t="shared" si="57"/>
        <v>338.76</v>
      </c>
      <c r="G34" s="167">
        <f t="shared" si="25"/>
        <v>282.3</v>
      </c>
      <c r="H34" s="167">
        <f t="shared" ref="H34:H38" si="65">V34*0.08</f>
        <v>451.68</v>
      </c>
      <c r="I34" s="167">
        <f t="shared" ref="I34:I42" si="66">V34*0.07</f>
        <v>395.22</v>
      </c>
      <c r="J34" s="167"/>
      <c r="K34" s="167">
        <f t="shared" si="27"/>
        <v>451.68</v>
      </c>
      <c r="L34" s="167"/>
      <c r="M34" s="167">
        <f t="shared" ref="M34:M39" si="67">V34*0.02</f>
        <v>112.92</v>
      </c>
      <c r="N34" s="167">
        <f t="shared" ref="N34:N38" si="68">V34*0.02</f>
        <v>112.92</v>
      </c>
      <c r="O34" s="167">
        <f t="shared" ref="O34:O38" si="69">V34*0.02</f>
        <v>112.92</v>
      </c>
      <c r="P34" s="167"/>
      <c r="Q34" s="167">
        <f t="shared" ref="Q34:Q44" si="70">V34*0.01</f>
        <v>56.46</v>
      </c>
      <c r="R34" s="167"/>
      <c r="S34" s="167">
        <f t="shared" ref="S34:S38" si="71">V34*0.07</f>
        <v>395.22</v>
      </c>
      <c r="T34" s="167"/>
      <c r="U34" s="167">
        <f t="shared" si="33"/>
        <v>338.76</v>
      </c>
      <c r="V34" s="167">
        <v>5646</v>
      </c>
      <c r="W34" s="290">
        <f t="shared" si="56"/>
        <v>3048.84</v>
      </c>
      <c r="X34" s="167">
        <v>150</v>
      </c>
      <c r="Y34" s="167">
        <v>150</v>
      </c>
      <c r="Z34" s="285"/>
    </row>
    <row r="35" ht="28.15" customHeight="1" spans="1:26">
      <c r="A35" s="273" t="s">
        <v>107</v>
      </c>
      <c r="B35" s="274" t="s">
        <v>108</v>
      </c>
      <c r="C35" s="274" t="s">
        <v>109</v>
      </c>
      <c r="D35" s="274" t="s">
        <v>74</v>
      </c>
      <c r="E35" s="274" t="s">
        <v>31</v>
      </c>
      <c r="F35" s="167">
        <f t="shared" si="57"/>
        <v>372.84</v>
      </c>
      <c r="G35" s="167">
        <f t="shared" si="25"/>
        <v>310.7</v>
      </c>
      <c r="H35" s="167">
        <f t="shared" si="65"/>
        <v>497.12</v>
      </c>
      <c r="I35" s="167">
        <f t="shared" si="66"/>
        <v>434.98</v>
      </c>
      <c r="J35" s="167"/>
      <c r="K35" s="167">
        <f t="shared" si="27"/>
        <v>497.12</v>
      </c>
      <c r="L35" s="167"/>
      <c r="M35" s="167">
        <f t="shared" si="67"/>
        <v>124.28</v>
      </c>
      <c r="N35" s="167">
        <f t="shared" si="68"/>
        <v>124.28</v>
      </c>
      <c r="O35" s="167">
        <f t="shared" si="69"/>
        <v>124.28</v>
      </c>
      <c r="P35" s="167"/>
      <c r="Q35" s="167">
        <f t="shared" si="70"/>
        <v>62.14</v>
      </c>
      <c r="R35" s="167"/>
      <c r="S35" s="167">
        <f t="shared" si="71"/>
        <v>434.98</v>
      </c>
      <c r="T35" s="167"/>
      <c r="U35" s="167">
        <f t="shared" si="33"/>
        <v>372.84</v>
      </c>
      <c r="V35" s="167">
        <v>6214</v>
      </c>
      <c r="W35" s="290">
        <f t="shared" si="56"/>
        <v>3355.56</v>
      </c>
      <c r="X35" s="167">
        <v>100</v>
      </c>
      <c r="Y35" s="167">
        <v>150</v>
      </c>
      <c r="Z35" s="285"/>
    </row>
    <row r="36" ht="28.15" customHeight="1" spans="1:26">
      <c r="A36" s="273" t="s">
        <v>110</v>
      </c>
      <c r="B36" s="274" t="s">
        <v>111</v>
      </c>
      <c r="C36" s="274" t="s">
        <v>112</v>
      </c>
      <c r="D36" s="274" t="s">
        <v>74</v>
      </c>
      <c r="E36" s="274" t="s">
        <v>31</v>
      </c>
      <c r="F36" s="167">
        <f t="shared" si="57"/>
        <v>236.04</v>
      </c>
      <c r="G36" s="167">
        <f t="shared" si="25"/>
        <v>196.7</v>
      </c>
      <c r="H36" s="167">
        <f t="shared" si="65"/>
        <v>314.72</v>
      </c>
      <c r="I36" s="167">
        <f t="shared" si="66"/>
        <v>275.38</v>
      </c>
      <c r="J36" s="167"/>
      <c r="K36" s="167">
        <f t="shared" si="27"/>
        <v>314.72</v>
      </c>
      <c r="L36" s="167"/>
      <c r="M36" s="167">
        <f t="shared" si="67"/>
        <v>78.68</v>
      </c>
      <c r="N36" s="167">
        <f t="shared" si="68"/>
        <v>78.68</v>
      </c>
      <c r="O36" s="167">
        <f t="shared" si="69"/>
        <v>78.68</v>
      </c>
      <c r="P36" s="167"/>
      <c r="Q36" s="167">
        <f t="shared" si="70"/>
        <v>39.34</v>
      </c>
      <c r="R36" s="167"/>
      <c r="S36" s="167">
        <f t="shared" si="71"/>
        <v>275.38</v>
      </c>
      <c r="T36" s="167"/>
      <c r="U36" s="167">
        <f t="shared" si="33"/>
        <v>236.04</v>
      </c>
      <c r="V36" s="167">
        <v>3934</v>
      </c>
      <c r="W36" s="290">
        <f t="shared" si="56"/>
        <v>2124.36</v>
      </c>
      <c r="X36" s="167">
        <v>100</v>
      </c>
      <c r="Y36" s="167">
        <v>150</v>
      </c>
      <c r="Z36" s="285"/>
    </row>
    <row r="37" ht="28.15" customHeight="1" spans="1:26">
      <c r="A37" s="273" t="s">
        <v>113</v>
      </c>
      <c r="B37" s="274" t="s">
        <v>114</v>
      </c>
      <c r="C37" s="274" t="s">
        <v>109</v>
      </c>
      <c r="D37" s="274" t="s">
        <v>74</v>
      </c>
      <c r="E37" s="274" t="s">
        <v>31</v>
      </c>
      <c r="F37" s="167">
        <f t="shared" si="57"/>
        <v>372.84</v>
      </c>
      <c r="G37" s="167">
        <f t="shared" si="25"/>
        <v>310.7</v>
      </c>
      <c r="H37" s="167">
        <f t="shared" si="65"/>
        <v>497.12</v>
      </c>
      <c r="I37" s="167">
        <f t="shared" si="66"/>
        <v>434.98</v>
      </c>
      <c r="J37" s="167"/>
      <c r="K37" s="167">
        <f t="shared" si="27"/>
        <v>497.12</v>
      </c>
      <c r="L37" s="167"/>
      <c r="M37" s="167">
        <f t="shared" si="67"/>
        <v>124.28</v>
      </c>
      <c r="N37" s="167">
        <f t="shared" si="68"/>
        <v>124.28</v>
      </c>
      <c r="O37" s="167">
        <f t="shared" si="69"/>
        <v>124.28</v>
      </c>
      <c r="P37" s="167"/>
      <c r="Q37" s="167">
        <f t="shared" si="70"/>
        <v>62.14</v>
      </c>
      <c r="R37" s="167"/>
      <c r="S37" s="167">
        <f t="shared" si="71"/>
        <v>434.98</v>
      </c>
      <c r="T37" s="167"/>
      <c r="U37" s="167">
        <f t="shared" si="33"/>
        <v>372.84</v>
      </c>
      <c r="V37" s="167">
        <v>6214</v>
      </c>
      <c r="W37" s="290">
        <f t="shared" si="56"/>
        <v>3355.56</v>
      </c>
      <c r="X37" s="167">
        <v>100</v>
      </c>
      <c r="Y37" s="167">
        <v>150</v>
      </c>
      <c r="Z37" s="285"/>
    </row>
    <row r="38" ht="28.15" customHeight="1" spans="1:26">
      <c r="A38" s="273" t="s">
        <v>115</v>
      </c>
      <c r="B38" s="274" t="s">
        <v>116</v>
      </c>
      <c r="C38" s="274" t="s">
        <v>112</v>
      </c>
      <c r="D38" s="274" t="s">
        <v>74</v>
      </c>
      <c r="E38" s="274" t="s">
        <v>31</v>
      </c>
      <c r="F38" s="167">
        <f t="shared" si="57"/>
        <v>236.04</v>
      </c>
      <c r="G38" s="167">
        <f t="shared" si="25"/>
        <v>196.7</v>
      </c>
      <c r="H38" s="167">
        <f t="shared" si="65"/>
        <v>314.72</v>
      </c>
      <c r="I38" s="167">
        <f t="shared" si="66"/>
        <v>275.38</v>
      </c>
      <c r="J38" s="167"/>
      <c r="K38" s="167">
        <f t="shared" si="27"/>
        <v>314.72</v>
      </c>
      <c r="L38" s="167"/>
      <c r="M38" s="167">
        <f t="shared" si="67"/>
        <v>78.68</v>
      </c>
      <c r="N38" s="167">
        <f t="shared" si="68"/>
        <v>78.68</v>
      </c>
      <c r="O38" s="167">
        <f t="shared" si="69"/>
        <v>78.68</v>
      </c>
      <c r="P38" s="167"/>
      <c r="Q38" s="167">
        <f t="shared" si="70"/>
        <v>39.34</v>
      </c>
      <c r="R38" s="167"/>
      <c r="S38" s="167">
        <f t="shared" si="71"/>
        <v>275.38</v>
      </c>
      <c r="T38" s="167"/>
      <c r="U38" s="167">
        <f t="shared" si="33"/>
        <v>236.04</v>
      </c>
      <c r="V38" s="167">
        <v>3934</v>
      </c>
      <c r="W38" s="290">
        <f t="shared" si="56"/>
        <v>2124.36</v>
      </c>
      <c r="X38" s="167">
        <v>100</v>
      </c>
      <c r="Y38" s="167">
        <v>150</v>
      </c>
      <c r="Z38" s="285"/>
    </row>
    <row r="39" ht="28.15" customHeight="1" spans="1:26">
      <c r="A39" s="273" t="s">
        <v>117</v>
      </c>
      <c r="B39" s="274" t="s">
        <v>118</v>
      </c>
      <c r="C39" s="274" t="s">
        <v>119</v>
      </c>
      <c r="D39" s="274" t="s">
        <v>120</v>
      </c>
      <c r="E39" s="274" t="s">
        <v>121</v>
      </c>
      <c r="F39" s="167"/>
      <c r="G39" s="167">
        <f t="shared" si="25"/>
        <v>387</v>
      </c>
      <c r="H39" s="167"/>
      <c r="I39" s="167">
        <f t="shared" si="66"/>
        <v>541.8</v>
      </c>
      <c r="J39" s="167"/>
      <c r="K39" s="167"/>
      <c r="L39" s="167"/>
      <c r="M39" s="167">
        <f t="shared" si="67"/>
        <v>154.8</v>
      </c>
      <c r="N39" s="167"/>
      <c r="O39" s="167"/>
      <c r="P39" s="167"/>
      <c r="Q39" s="167">
        <f t="shared" si="70"/>
        <v>77.4</v>
      </c>
      <c r="R39" s="167"/>
      <c r="S39" s="167"/>
      <c r="T39" s="167"/>
      <c r="U39" s="167">
        <f t="shared" si="33"/>
        <v>464.4</v>
      </c>
      <c r="V39" s="167">
        <v>7740</v>
      </c>
      <c r="W39" s="290">
        <f t="shared" si="56"/>
        <v>1625.4</v>
      </c>
      <c r="X39" s="167"/>
      <c r="Y39" s="167"/>
      <c r="Z39" s="285"/>
    </row>
    <row r="40" ht="28.15" customHeight="1" spans="1:26">
      <c r="A40" s="273" t="s">
        <v>122</v>
      </c>
      <c r="B40" s="274" t="s">
        <v>123</v>
      </c>
      <c r="C40" s="274" t="s">
        <v>119</v>
      </c>
      <c r="D40" s="274" t="s">
        <v>120</v>
      </c>
      <c r="E40" s="274" t="s">
        <v>121</v>
      </c>
      <c r="F40" s="167"/>
      <c r="G40" s="167">
        <f t="shared" si="25"/>
        <v>387</v>
      </c>
      <c r="H40" s="167"/>
      <c r="I40" s="167">
        <f t="shared" si="66"/>
        <v>541.8</v>
      </c>
      <c r="J40" s="167"/>
      <c r="K40" s="167"/>
      <c r="L40" s="167"/>
      <c r="M40" s="167">
        <f t="shared" ref="M40:M44" si="72">V40*0.02</f>
        <v>154.8</v>
      </c>
      <c r="N40" s="167"/>
      <c r="O40" s="167"/>
      <c r="P40" s="167"/>
      <c r="Q40" s="167">
        <f t="shared" si="70"/>
        <v>77.4</v>
      </c>
      <c r="R40" s="167"/>
      <c r="S40" s="167"/>
      <c r="T40" s="167"/>
      <c r="U40" s="167">
        <f t="shared" si="33"/>
        <v>464.4</v>
      </c>
      <c r="V40" s="167">
        <v>7740</v>
      </c>
      <c r="W40" s="290">
        <f t="shared" si="56"/>
        <v>1625.4</v>
      </c>
      <c r="X40" s="167"/>
      <c r="Y40" s="167"/>
      <c r="Z40" s="285"/>
    </row>
    <row r="41" ht="28.15" customHeight="1" spans="1:26">
      <c r="A41" s="273" t="s">
        <v>124</v>
      </c>
      <c r="B41" s="274" t="s">
        <v>125</v>
      </c>
      <c r="C41" s="274" t="s">
        <v>119</v>
      </c>
      <c r="D41" s="274" t="s">
        <v>120</v>
      </c>
      <c r="E41" s="274" t="s">
        <v>121</v>
      </c>
      <c r="F41" s="274"/>
      <c r="G41" s="167">
        <f t="shared" si="25"/>
        <v>387</v>
      </c>
      <c r="H41" s="167"/>
      <c r="I41" s="167">
        <f t="shared" si="66"/>
        <v>541.8</v>
      </c>
      <c r="J41" s="167"/>
      <c r="K41" s="167"/>
      <c r="L41" s="167"/>
      <c r="M41" s="167">
        <f t="shared" si="72"/>
        <v>154.8</v>
      </c>
      <c r="N41" s="167"/>
      <c r="O41" s="167"/>
      <c r="P41" s="167"/>
      <c r="Q41" s="167">
        <f t="shared" si="70"/>
        <v>77.4</v>
      </c>
      <c r="R41" s="167"/>
      <c r="S41" s="167"/>
      <c r="T41" s="167"/>
      <c r="U41" s="167">
        <f t="shared" si="33"/>
        <v>464.4</v>
      </c>
      <c r="V41" s="167">
        <v>7740</v>
      </c>
      <c r="W41" s="290">
        <f t="shared" si="56"/>
        <v>1625.4</v>
      </c>
      <c r="X41" s="167"/>
      <c r="Y41" s="167"/>
      <c r="Z41" s="285"/>
    </row>
    <row r="42" ht="28.15" customHeight="1" spans="1:26">
      <c r="A42" s="273" t="s">
        <v>126</v>
      </c>
      <c r="B42" s="274" t="s">
        <v>127</v>
      </c>
      <c r="C42" s="274" t="s">
        <v>119</v>
      </c>
      <c r="D42" s="274" t="s">
        <v>120</v>
      </c>
      <c r="E42" s="274" t="s">
        <v>121</v>
      </c>
      <c r="F42" s="274"/>
      <c r="G42" s="167">
        <f t="shared" si="25"/>
        <v>387</v>
      </c>
      <c r="H42" s="167"/>
      <c r="I42" s="167">
        <f t="shared" si="66"/>
        <v>541.8</v>
      </c>
      <c r="J42" s="167"/>
      <c r="K42" s="167"/>
      <c r="L42" s="167"/>
      <c r="M42" s="167">
        <f t="shared" si="72"/>
        <v>154.8</v>
      </c>
      <c r="N42" s="167"/>
      <c r="O42" s="167"/>
      <c r="P42" s="167"/>
      <c r="Q42" s="167">
        <f t="shared" si="70"/>
        <v>77.4</v>
      </c>
      <c r="R42" s="167"/>
      <c r="S42" s="167"/>
      <c r="T42" s="167"/>
      <c r="U42" s="167">
        <f t="shared" si="33"/>
        <v>464.4</v>
      </c>
      <c r="V42" s="167">
        <v>7740</v>
      </c>
      <c r="W42" s="290">
        <f t="shared" si="56"/>
        <v>1625.4</v>
      </c>
      <c r="X42" s="167"/>
      <c r="Y42" s="167"/>
      <c r="Z42" s="285"/>
    </row>
    <row r="43" ht="28.15" customHeight="1" spans="1:27">
      <c r="A43" s="273" t="s">
        <v>128</v>
      </c>
      <c r="B43" s="274" t="s">
        <v>129</v>
      </c>
      <c r="C43" s="274" t="s">
        <v>92</v>
      </c>
      <c r="D43" s="274" t="s">
        <v>120</v>
      </c>
      <c r="E43" s="274" t="s">
        <v>121</v>
      </c>
      <c r="F43" s="274"/>
      <c r="G43" s="167">
        <f t="shared" ref="G43:G44" si="73">V43*0.03</f>
        <v>97.38</v>
      </c>
      <c r="H43" s="167"/>
      <c r="I43" s="167">
        <f t="shared" ref="I43:I44" si="74">V43*0.05</f>
        <v>162.3</v>
      </c>
      <c r="J43" s="167"/>
      <c r="K43" s="167"/>
      <c r="L43" s="167"/>
      <c r="M43" s="167">
        <f t="shared" si="72"/>
        <v>64.92</v>
      </c>
      <c r="N43" s="167"/>
      <c r="O43" s="167"/>
      <c r="P43" s="167"/>
      <c r="Q43" s="167">
        <f t="shared" si="70"/>
        <v>32.46</v>
      </c>
      <c r="R43" s="167"/>
      <c r="S43" s="167"/>
      <c r="T43" s="167"/>
      <c r="U43" s="167">
        <f t="shared" si="33"/>
        <v>194.76</v>
      </c>
      <c r="V43" s="167">
        <v>3246</v>
      </c>
      <c r="W43" s="290">
        <f t="shared" si="56"/>
        <v>551.82</v>
      </c>
      <c r="X43" s="167"/>
      <c r="Y43" s="167"/>
      <c r="Z43" s="285"/>
      <c r="AA43" s="294" t="s">
        <v>130</v>
      </c>
    </row>
    <row r="44" ht="28.15" customHeight="1" spans="1:26">
      <c r="A44" s="273" t="s">
        <v>131</v>
      </c>
      <c r="B44" s="274" t="s">
        <v>132</v>
      </c>
      <c r="C44" s="274" t="s">
        <v>92</v>
      </c>
      <c r="D44" s="274" t="s">
        <v>120</v>
      </c>
      <c r="E44" s="274" t="s">
        <v>121</v>
      </c>
      <c r="F44" s="274"/>
      <c r="G44" s="167">
        <f t="shared" si="73"/>
        <v>97.38</v>
      </c>
      <c r="H44" s="167"/>
      <c r="I44" s="167">
        <f t="shared" si="74"/>
        <v>162.3</v>
      </c>
      <c r="J44" s="167"/>
      <c r="K44" s="167"/>
      <c r="L44" s="167"/>
      <c r="M44" s="167">
        <f t="shared" si="72"/>
        <v>64.92</v>
      </c>
      <c r="N44" s="167"/>
      <c r="O44" s="167"/>
      <c r="P44" s="167"/>
      <c r="Q44" s="167">
        <f t="shared" si="70"/>
        <v>32.46</v>
      </c>
      <c r="R44" s="167"/>
      <c r="S44" s="167"/>
      <c r="T44" s="167"/>
      <c r="U44" s="167">
        <f t="shared" si="33"/>
        <v>194.76</v>
      </c>
      <c r="V44" s="167">
        <v>3246</v>
      </c>
      <c r="W44" s="290">
        <f t="shared" ref="W44:W53" si="75">SUM(C44:U44)</f>
        <v>551.82</v>
      </c>
      <c r="X44" s="167"/>
      <c r="Y44" s="167"/>
      <c r="Z44" s="285"/>
    </row>
    <row r="45" ht="28.15" customHeight="1" spans="1:26">
      <c r="A45" s="273" t="s">
        <v>133</v>
      </c>
      <c r="B45" s="274" t="s">
        <v>134</v>
      </c>
      <c r="C45" s="274" t="s">
        <v>135</v>
      </c>
      <c r="D45" s="274" t="s">
        <v>136</v>
      </c>
      <c r="E45" s="274" t="s">
        <v>137</v>
      </c>
      <c r="F45" s="274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290">
        <f t="shared" si="75"/>
        <v>0</v>
      </c>
      <c r="X45" s="167">
        <v>200</v>
      </c>
      <c r="Y45" s="167">
        <v>200</v>
      </c>
      <c r="Z45" s="285"/>
    </row>
    <row r="46" ht="28.15" customHeight="1" spans="1:26">
      <c r="A46" s="278" t="s">
        <v>138</v>
      </c>
      <c r="B46" s="279" t="s">
        <v>139</v>
      </c>
      <c r="C46" s="279" t="s">
        <v>135</v>
      </c>
      <c r="D46" s="279" t="s">
        <v>136</v>
      </c>
      <c r="E46" s="279" t="s">
        <v>140</v>
      </c>
      <c r="F46" s="274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290">
        <f t="shared" si="75"/>
        <v>0</v>
      </c>
      <c r="X46" s="167">
        <v>200</v>
      </c>
      <c r="Y46" s="167">
        <v>200</v>
      </c>
      <c r="Z46" s="285"/>
    </row>
    <row r="47" ht="28.15" customHeight="1" spans="1:26">
      <c r="A47" s="273" t="s">
        <v>141</v>
      </c>
      <c r="B47" s="274" t="s">
        <v>142</v>
      </c>
      <c r="C47" s="274" t="s">
        <v>135</v>
      </c>
      <c r="D47" s="274" t="s">
        <v>136</v>
      </c>
      <c r="E47" s="274" t="s">
        <v>137</v>
      </c>
      <c r="F47" s="274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290">
        <f t="shared" si="75"/>
        <v>0</v>
      </c>
      <c r="X47" s="167">
        <v>200</v>
      </c>
      <c r="Y47" s="167">
        <v>200</v>
      </c>
      <c r="Z47" s="285"/>
    </row>
    <row r="48" ht="28.15" customHeight="1" spans="1:26">
      <c r="A48" s="273" t="s">
        <v>143</v>
      </c>
      <c r="B48" s="274" t="s">
        <v>144</v>
      </c>
      <c r="C48" s="274" t="s">
        <v>145</v>
      </c>
      <c r="D48" s="274" t="s">
        <v>57</v>
      </c>
      <c r="E48" s="274" t="s">
        <v>137</v>
      </c>
      <c r="F48" s="274"/>
      <c r="G48" s="167">
        <v>704.88</v>
      </c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290">
        <f t="shared" si="75"/>
        <v>704.88</v>
      </c>
      <c r="X48" s="167">
        <v>300</v>
      </c>
      <c r="Y48" s="167">
        <v>300</v>
      </c>
      <c r="Z48" s="285"/>
    </row>
    <row r="49" spans="1:26">
      <c r="A49" s="273" t="s">
        <v>146</v>
      </c>
      <c r="B49" s="274" t="s">
        <v>147</v>
      </c>
      <c r="C49" s="274" t="s">
        <v>148</v>
      </c>
      <c r="D49" s="274" t="s">
        <v>74</v>
      </c>
      <c r="E49" s="274" t="s">
        <v>31</v>
      </c>
      <c r="F49" s="167">
        <f t="shared" ref="F49" si="76">V49*0.06</f>
        <v>642.48</v>
      </c>
      <c r="G49" s="167">
        <f t="shared" ref="G49" si="77">V49*0.05</f>
        <v>535.4</v>
      </c>
      <c r="H49" s="167">
        <f t="shared" ref="H49" si="78">V49*0.08</f>
        <v>856.64</v>
      </c>
      <c r="I49" s="167">
        <f t="shared" ref="I49" si="79">V49*0.07</f>
        <v>749.56</v>
      </c>
      <c r="J49" s="167"/>
      <c r="K49" s="167">
        <f t="shared" ref="K49" si="80">V49*0.08</f>
        <v>856.64</v>
      </c>
      <c r="L49" s="167"/>
      <c r="M49" s="167">
        <f t="shared" ref="M49" si="81">V49*0.02</f>
        <v>214.16</v>
      </c>
      <c r="N49" s="167">
        <f t="shared" ref="N49" si="82">V49*0.02</f>
        <v>214.16</v>
      </c>
      <c r="O49" s="167">
        <f t="shared" ref="O49" si="83">V49*0.02</f>
        <v>214.16</v>
      </c>
      <c r="P49" s="167"/>
      <c r="Q49" s="167">
        <f t="shared" ref="Q49:Q50" si="84">V49*0.01</f>
        <v>107.08</v>
      </c>
      <c r="R49" s="167">
        <f t="shared" ref="R49:R50" si="85">V49*0.01</f>
        <v>107.08</v>
      </c>
      <c r="S49" s="167">
        <f t="shared" ref="S49" si="86">V49*0.07</f>
        <v>749.56</v>
      </c>
      <c r="T49" s="167">
        <f t="shared" ref="T49" si="87">V49*0.12</f>
        <v>1284.96</v>
      </c>
      <c r="U49" s="167">
        <f t="shared" ref="U49" si="88">V49*0.06</f>
        <v>642.48</v>
      </c>
      <c r="V49" s="167">
        <v>10708</v>
      </c>
      <c r="W49" s="290">
        <f t="shared" si="75"/>
        <v>7174.36</v>
      </c>
      <c r="X49" s="167">
        <v>150</v>
      </c>
      <c r="Y49" s="167">
        <v>150</v>
      </c>
      <c r="Z49" s="285"/>
    </row>
    <row r="50" ht="22.5" spans="1:26">
      <c r="A50" s="273" t="s">
        <v>149</v>
      </c>
      <c r="B50" s="274" t="s">
        <v>150</v>
      </c>
      <c r="C50" s="274" t="s">
        <v>151</v>
      </c>
      <c r="D50" s="274" t="s">
        <v>152</v>
      </c>
      <c r="E50" s="274" t="s">
        <v>153</v>
      </c>
      <c r="F50" s="167"/>
      <c r="G50" s="167">
        <f>V50*0.02</f>
        <v>204.96</v>
      </c>
      <c r="H50" s="167"/>
      <c r="I50" s="167">
        <f>V50*0.06</f>
        <v>614.88</v>
      </c>
      <c r="J50" s="167">
        <f>V50*0.03</f>
        <v>307.44</v>
      </c>
      <c r="K50" s="167"/>
      <c r="L50" s="167"/>
      <c r="M50" s="167">
        <f>V50*0.03</f>
        <v>307.44</v>
      </c>
      <c r="N50" s="167"/>
      <c r="O50" s="167"/>
      <c r="P50" s="167">
        <f>V50*0.01</f>
        <v>102.48</v>
      </c>
      <c r="Q50" s="167">
        <f t="shared" si="84"/>
        <v>102.48</v>
      </c>
      <c r="R50" s="167">
        <f t="shared" si="85"/>
        <v>102.48</v>
      </c>
      <c r="S50" s="167"/>
      <c r="U50" s="168">
        <f>V50*0.1</f>
        <v>1024.8</v>
      </c>
      <c r="V50" s="168">
        <v>10248</v>
      </c>
      <c r="W50" s="290">
        <f t="shared" si="75"/>
        <v>2766.96</v>
      </c>
      <c r="X50" s="167"/>
      <c r="Y50" s="167"/>
      <c r="Z50" s="285"/>
    </row>
    <row r="51" spans="1:26">
      <c r="A51" s="273"/>
      <c r="B51" s="274" t="s">
        <v>154</v>
      </c>
      <c r="C51" s="274" t="s">
        <v>151</v>
      </c>
      <c r="D51" s="274" t="s">
        <v>152</v>
      </c>
      <c r="E51" s="280" t="s">
        <v>155</v>
      </c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U51" s="168"/>
      <c r="V51" s="168"/>
      <c r="W51" s="290"/>
      <c r="X51" s="167"/>
      <c r="Y51" s="167"/>
      <c r="Z51" s="285"/>
    </row>
    <row r="52" spans="1:26">
      <c r="A52" s="273" t="s">
        <v>156</v>
      </c>
      <c r="B52" s="281" t="s">
        <v>157</v>
      </c>
      <c r="C52" s="274" t="s">
        <v>158</v>
      </c>
      <c r="D52" s="274" t="s">
        <v>152</v>
      </c>
      <c r="E52" s="282" t="s">
        <v>155</v>
      </c>
      <c r="F52" s="167">
        <v>2178</v>
      </c>
      <c r="G52" s="168">
        <v>435.6</v>
      </c>
      <c r="H52" s="167">
        <v>1742.4</v>
      </c>
      <c r="I52" s="167"/>
      <c r="J52" s="167"/>
      <c r="K52" s="167"/>
      <c r="L52" s="167"/>
      <c r="M52" s="167">
        <v>635.4</v>
      </c>
      <c r="N52" s="167"/>
      <c r="O52" s="167">
        <v>635.4</v>
      </c>
      <c r="P52" s="167"/>
      <c r="Q52" s="167">
        <v>217.8</v>
      </c>
      <c r="R52" s="167"/>
      <c r="S52" s="167">
        <v>2178</v>
      </c>
      <c r="T52" s="167"/>
      <c r="U52" s="167"/>
      <c r="V52" s="167"/>
      <c r="W52" s="167">
        <f t="shared" si="75"/>
        <v>8022.6</v>
      </c>
      <c r="X52" s="167">
        <v>500</v>
      </c>
      <c r="Y52" s="167">
        <v>600</v>
      </c>
      <c r="Z52" s="284"/>
    </row>
    <row r="53" spans="1:26">
      <c r="A53" s="273" t="s">
        <v>159</v>
      </c>
      <c r="B53" s="281" t="s">
        <v>160</v>
      </c>
      <c r="C53" s="274" t="s">
        <v>158</v>
      </c>
      <c r="D53" s="274" t="s">
        <v>152</v>
      </c>
      <c r="E53" s="282" t="s">
        <v>155</v>
      </c>
      <c r="F53" s="167">
        <v>2178</v>
      </c>
      <c r="G53" s="168">
        <v>435.6</v>
      </c>
      <c r="H53" s="167">
        <v>1742.4</v>
      </c>
      <c r="I53" s="167"/>
      <c r="J53" s="167"/>
      <c r="K53" s="167"/>
      <c r="L53" s="167"/>
      <c r="M53" s="167">
        <v>635.4</v>
      </c>
      <c r="N53" s="167"/>
      <c r="O53" s="167">
        <v>635.4</v>
      </c>
      <c r="P53" s="167"/>
      <c r="Q53" s="167">
        <v>217.8</v>
      </c>
      <c r="R53" s="167"/>
      <c r="S53" s="167">
        <v>2178</v>
      </c>
      <c r="T53" s="291"/>
      <c r="U53" s="291"/>
      <c r="V53" s="291"/>
      <c r="W53" s="167">
        <f t="shared" si="75"/>
        <v>8022.6</v>
      </c>
      <c r="X53" s="167">
        <v>500</v>
      </c>
      <c r="Y53" s="167">
        <v>600</v>
      </c>
      <c r="Z53" s="291"/>
    </row>
    <row r="54" ht="22.5" spans="1:26">
      <c r="A54" s="273"/>
      <c r="B54" s="281" t="s">
        <v>161</v>
      </c>
      <c r="C54" s="274"/>
      <c r="D54" s="274" t="s">
        <v>152</v>
      </c>
      <c r="E54" s="282" t="s">
        <v>162</v>
      </c>
      <c r="F54" s="167"/>
      <c r="G54" s="168"/>
      <c r="H54" s="167"/>
      <c r="I54" s="167"/>
      <c r="J54" s="167"/>
      <c r="K54" s="167"/>
      <c r="L54" s="167"/>
      <c r="M54" s="288"/>
      <c r="N54" s="289"/>
      <c r="O54" s="289"/>
      <c r="P54" s="289"/>
      <c r="Q54" s="289"/>
      <c r="R54" s="289"/>
      <c r="S54" s="289"/>
      <c r="T54" s="292"/>
      <c r="U54" s="292"/>
      <c r="V54" s="292"/>
      <c r="W54" s="289"/>
      <c r="X54" s="289"/>
      <c r="Y54" s="289"/>
      <c r="Z54" s="295"/>
    </row>
    <row r="55" ht="22.5" spans="1:26">
      <c r="A55" s="273"/>
      <c r="B55" s="281" t="s">
        <v>163</v>
      </c>
      <c r="C55" s="274"/>
      <c r="D55" s="274" t="s">
        <v>152</v>
      </c>
      <c r="E55" s="282" t="s">
        <v>162</v>
      </c>
      <c r="F55" s="167"/>
      <c r="G55" s="168"/>
      <c r="H55" s="167"/>
      <c r="I55" s="167"/>
      <c r="J55" s="167"/>
      <c r="K55" s="167"/>
      <c r="L55" s="167"/>
      <c r="M55" s="288"/>
      <c r="N55" s="289"/>
      <c r="O55" s="289"/>
      <c r="P55" s="289"/>
      <c r="Q55" s="289"/>
      <c r="R55" s="289"/>
      <c r="S55" s="289"/>
      <c r="T55" s="292"/>
      <c r="U55" s="292"/>
      <c r="V55" s="292"/>
      <c r="W55" s="289"/>
      <c r="X55" s="289"/>
      <c r="Y55" s="289"/>
      <c r="Z55" s="295"/>
    </row>
    <row r="56" spans="1:26">
      <c r="A56" s="273"/>
      <c r="B56" s="281" t="s">
        <v>164</v>
      </c>
      <c r="C56" s="274"/>
      <c r="D56" s="283" t="s">
        <v>165</v>
      </c>
      <c r="E56" s="282" t="s">
        <v>155</v>
      </c>
      <c r="F56" s="167"/>
      <c r="G56" s="168"/>
      <c r="H56" s="167"/>
      <c r="I56" s="167"/>
      <c r="J56" s="167"/>
      <c r="K56" s="167"/>
      <c r="L56" s="167"/>
      <c r="M56" s="288"/>
      <c r="N56" s="289"/>
      <c r="O56" s="289"/>
      <c r="P56" s="289"/>
      <c r="Q56" s="289"/>
      <c r="R56" s="289"/>
      <c r="S56" s="289"/>
      <c r="T56" s="292"/>
      <c r="U56" s="292"/>
      <c r="V56" s="292"/>
      <c r="W56" s="289"/>
      <c r="X56" s="289"/>
      <c r="Y56" s="289"/>
      <c r="Z56" s="295"/>
    </row>
    <row r="57" spans="1:26">
      <c r="A57" s="273"/>
      <c r="B57" s="281" t="s">
        <v>166</v>
      </c>
      <c r="C57" s="284" t="s">
        <v>167</v>
      </c>
      <c r="D57" s="274" t="s">
        <v>165</v>
      </c>
      <c r="E57" s="285"/>
      <c r="F57" s="167"/>
      <c r="G57" s="168"/>
      <c r="H57" s="167"/>
      <c r="I57" s="167"/>
      <c r="J57" s="167"/>
      <c r="K57" s="167"/>
      <c r="L57" s="167"/>
      <c r="M57" s="288"/>
      <c r="N57" s="289"/>
      <c r="O57" s="289"/>
      <c r="P57" s="289"/>
      <c r="Q57" s="289"/>
      <c r="R57" s="289"/>
      <c r="S57" s="289"/>
      <c r="T57" s="292"/>
      <c r="U57" s="292"/>
      <c r="V57" s="292"/>
      <c r="W57" s="289"/>
      <c r="X57" s="289"/>
      <c r="Y57" s="289"/>
      <c r="Z57" s="295"/>
    </row>
    <row r="58" spans="1:26">
      <c r="A58" s="273"/>
      <c r="B58" s="281" t="s">
        <v>168</v>
      </c>
      <c r="C58" s="284"/>
      <c r="D58" s="274"/>
      <c r="E58" s="285"/>
      <c r="F58" s="167"/>
      <c r="G58" s="168"/>
      <c r="H58" s="167"/>
      <c r="I58" s="167"/>
      <c r="J58" s="167"/>
      <c r="K58" s="167"/>
      <c r="L58" s="167"/>
      <c r="M58" s="288"/>
      <c r="N58" s="289"/>
      <c r="O58" s="289"/>
      <c r="P58" s="289"/>
      <c r="Q58" s="289"/>
      <c r="R58" s="289"/>
      <c r="S58" s="289"/>
      <c r="T58" s="292"/>
      <c r="U58" s="292"/>
      <c r="V58" s="292"/>
      <c r="W58" s="289"/>
      <c r="X58" s="289"/>
      <c r="Y58" s="289"/>
      <c r="Z58" s="295"/>
    </row>
    <row r="59" spans="1:26">
      <c r="A59" s="273"/>
      <c r="B59" s="281" t="s">
        <v>169</v>
      </c>
      <c r="C59" s="284"/>
      <c r="D59" s="274"/>
      <c r="E59" s="285"/>
      <c r="F59" s="167"/>
      <c r="G59" s="168"/>
      <c r="H59" s="167"/>
      <c r="I59" s="167"/>
      <c r="J59" s="167"/>
      <c r="K59" s="167"/>
      <c r="L59" s="167"/>
      <c r="M59" s="288"/>
      <c r="N59" s="289"/>
      <c r="O59" s="289"/>
      <c r="P59" s="289"/>
      <c r="Q59" s="289"/>
      <c r="R59" s="289"/>
      <c r="S59" s="289"/>
      <c r="T59" s="292"/>
      <c r="U59" s="292"/>
      <c r="V59" s="292"/>
      <c r="W59" s="289"/>
      <c r="X59" s="289"/>
      <c r="Y59" s="289"/>
      <c r="Z59" s="295"/>
    </row>
    <row r="60" spans="1:26">
      <c r="A60" s="273"/>
      <c r="B60" s="281" t="s">
        <v>170</v>
      </c>
      <c r="C60" s="284"/>
      <c r="D60" s="274"/>
      <c r="E60" s="285"/>
      <c r="F60" s="167"/>
      <c r="G60" s="168"/>
      <c r="H60" s="167"/>
      <c r="I60" s="167"/>
      <c r="J60" s="167"/>
      <c r="K60" s="167"/>
      <c r="L60" s="167"/>
      <c r="M60" s="288"/>
      <c r="N60" s="289"/>
      <c r="O60" s="289"/>
      <c r="P60" s="289"/>
      <c r="Q60" s="289"/>
      <c r="R60" s="289"/>
      <c r="S60" s="289"/>
      <c r="T60" s="292"/>
      <c r="U60" s="292"/>
      <c r="V60" s="292"/>
      <c r="W60" s="289"/>
      <c r="X60" s="289"/>
      <c r="Y60" s="289"/>
      <c r="Z60" s="295"/>
    </row>
    <row r="61" spans="1:26">
      <c r="A61" s="273"/>
      <c r="B61" s="281" t="s">
        <v>171</v>
      </c>
      <c r="C61" s="284"/>
      <c r="D61" s="274"/>
      <c r="E61" s="285"/>
      <c r="F61" s="167"/>
      <c r="G61" s="168"/>
      <c r="H61" s="167"/>
      <c r="I61" s="167"/>
      <c r="J61" s="167"/>
      <c r="K61" s="167"/>
      <c r="L61" s="167"/>
      <c r="M61" s="288"/>
      <c r="N61" s="289"/>
      <c r="O61" s="289"/>
      <c r="P61" s="289"/>
      <c r="Q61" s="289"/>
      <c r="R61" s="289"/>
      <c r="S61" s="289"/>
      <c r="T61" s="292"/>
      <c r="U61" s="292"/>
      <c r="V61" s="292"/>
      <c r="W61" s="289"/>
      <c r="X61" s="289"/>
      <c r="Y61" s="289"/>
      <c r="Z61" s="295"/>
    </row>
    <row r="62" spans="1:26">
      <c r="A62" s="273"/>
      <c r="B62" s="281" t="s">
        <v>172</v>
      </c>
      <c r="C62" s="284"/>
      <c r="D62" s="274"/>
      <c r="E62" s="285"/>
      <c r="F62" s="167"/>
      <c r="G62" s="168"/>
      <c r="H62" s="167"/>
      <c r="I62" s="167"/>
      <c r="J62" s="167"/>
      <c r="K62" s="167"/>
      <c r="L62" s="167"/>
      <c r="M62" s="288"/>
      <c r="N62" s="289"/>
      <c r="O62" s="289"/>
      <c r="P62" s="289"/>
      <c r="Q62" s="289"/>
      <c r="R62" s="289"/>
      <c r="S62" s="289"/>
      <c r="T62" s="292"/>
      <c r="U62" s="292"/>
      <c r="V62" s="292"/>
      <c r="W62" s="289"/>
      <c r="X62" s="289"/>
      <c r="Y62" s="289"/>
      <c r="Z62" s="295"/>
    </row>
    <row r="63" spans="1:26">
      <c r="A63" s="273"/>
      <c r="B63" s="281" t="s">
        <v>173</v>
      </c>
      <c r="C63" s="284"/>
      <c r="D63" s="274"/>
      <c r="E63" s="285"/>
      <c r="F63" s="167"/>
      <c r="G63" s="168"/>
      <c r="H63" s="167"/>
      <c r="I63" s="167"/>
      <c r="J63" s="167"/>
      <c r="K63" s="167"/>
      <c r="L63" s="167"/>
      <c r="M63" s="288"/>
      <c r="N63" s="289"/>
      <c r="O63" s="289"/>
      <c r="P63" s="289"/>
      <c r="Q63" s="289"/>
      <c r="R63" s="289"/>
      <c r="S63" s="289"/>
      <c r="T63" s="292"/>
      <c r="U63" s="292"/>
      <c r="V63" s="292"/>
      <c r="W63" s="289"/>
      <c r="X63" s="289"/>
      <c r="Y63" s="289"/>
      <c r="Z63" s="295"/>
    </row>
    <row r="64" spans="1:26">
      <c r="A64" s="273"/>
      <c r="B64" s="281" t="s">
        <v>174</v>
      </c>
      <c r="C64" s="284"/>
      <c r="D64" s="274"/>
      <c r="E64" s="285"/>
      <c r="F64" s="167"/>
      <c r="G64" s="168"/>
      <c r="H64" s="167"/>
      <c r="I64" s="167"/>
      <c r="J64" s="167"/>
      <c r="K64" s="167"/>
      <c r="L64" s="167"/>
      <c r="M64" s="288"/>
      <c r="N64" s="289"/>
      <c r="O64" s="289"/>
      <c r="P64" s="289"/>
      <c r="Q64" s="289"/>
      <c r="R64" s="289"/>
      <c r="S64" s="289"/>
      <c r="T64" s="292"/>
      <c r="U64" s="292"/>
      <c r="V64" s="292"/>
      <c r="W64" s="289"/>
      <c r="X64" s="289"/>
      <c r="Y64" s="289"/>
      <c r="Z64" s="295"/>
    </row>
    <row r="65" spans="1:26">
      <c r="A65" s="273"/>
      <c r="B65" s="281" t="s">
        <v>175</v>
      </c>
      <c r="C65" s="284"/>
      <c r="D65" s="274"/>
      <c r="E65" s="285"/>
      <c r="F65" s="167"/>
      <c r="G65" s="168"/>
      <c r="H65" s="167"/>
      <c r="I65" s="167"/>
      <c r="J65" s="167"/>
      <c r="K65" s="167"/>
      <c r="L65" s="167"/>
      <c r="M65" s="288"/>
      <c r="N65" s="289"/>
      <c r="O65" s="289"/>
      <c r="P65" s="289"/>
      <c r="Q65" s="289"/>
      <c r="R65" s="289"/>
      <c r="S65" s="289"/>
      <c r="T65" s="292"/>
      <c r="U65" s="292"/>
      <c r="V65" s="292"/>
      <c r="W65" s="289"/>
      <c r="X65" s="289"/>
      <c r="Y65" s="289"/>
      <c r="Z65" s="295"/>
    </row>
    <row r="66" spans="1:26">
      <c r="A66" s="273"/>
      <c r="B66" s="281" t="s">
        <v>176</v>
      </c>
      <c r="C66" s="284"/>
      <c r="D66" s="274"/>
      <c r="E66" s="285"/>
      <c r="F66" s="167"/>
      <c r="G66" s="168"/>
      <c r="H66" s="167"/>
      <c r="I66" s="167"/>
      <c r="J66" s="167"/>
      <c r="K66" s="167"/>
      <c r="L66" s="167"/>
      <c r="M66" s="288"/>
      <c r="N66" s="289"/>
      <c r="O66" s="289"/>
      <c r="P66" s="289"/>
      <c r="Q66" s="289"/>
      <c r="R66" s="289"/>
      <c r="S66" s="289"/>
      <c r="T66" s="292"/>
      <c r="U66" s="292"/>
      <c r="V66" s="292"/>
      <c r="W66" s="289"/>
      <c r="X66" s="289"/>
      <c r="Y66" s="289"/>
      <c r="Z66" s="295"/>
    </row>
    <row r="67" ht="41.45" customHeight="1" spans="1:26">
      <c r="A67" s="273"/>
      <c r="B67" s="281" t="s">
        <v>177</v>
      </c>
      <c r="C67" s="284"/>
      <c r="D67" s="274"/>
      <c r="E67" s="285"/>
      <c r="F67" s="167"/>
      <c r="G67" s="168"/>
      <c r="H67" s="167"/>
      <c r="I67" s="167"/>
      <c r="J67" s="167"/>
      <c r="K67" s="167"/>
      <c r="L67" s="167"/>
      <c r="M67" s="288"/>
      <c r="N67" s="289"/>
      <c r="O67" s="289"/>
      <c r="P67" s="289"/>
      <c r="Q67" s="289"/>
      <c r="R67" s="289"/>
      <c r="S67" s="289"/>
      <c r="T67" s="292"/>
      <c r="U67" s="292"/>
      <c r="V67" s="292"/>
      <c r="W67" s="289"/>
      <c r="X67" s="289"/>
      <c r="Y67" s="289"/>
      <c r="Z67" s="295"/>
    </row>
    <row r="68" ht="41.45" customHeight="1" spans="1:26">
      <c r="A68" s="273"/>
      <c r="B68" s="281" t="s">
        <v>178</v>
      </c>
      <c r="C68" s="284"/>
      <c r="D68" s="274"/>
      <c r="E68" s="285"/>
      <c r="F68" s="167"/>
      <c r="G68" s="168"/>
      <c r="H68" s="167"/>
      <c r="I68" s="167"/>
      <c r="J68" s="167"/>
      <c r="K68" s="167"/>
      <c r="L68" s="167"/>
      <c r="M68" s="288"/>
      <c r="N68" s="289"/>
      <c r="O68" s="289"/>
      <c r="P68" s="289"/>
      <c r="Q68" s="289"/>
      <c r="R68" s="289"/>
      <c r="S68" s="289"/>
      <c r="T68" s="292"/>
      <c r="U68" s="292"/>
      <c r="V68" s="292"/>
      <c r="W68" s="289"/>
      <c r="X68" s="289"/>
      <c r="Y68" s="289"/>
      <c r="Z68" s="295"/>
    </row>
    <row r="69" ht="41.45" customHeight="1" spans="1:26">
      <c r="A69" s="273"/>
      <c r="B69" s="281" t="s">
        <v>179</v>
      </c>
      <c r="C69" s="284"/>
      <c r="D69" s="274"/>
      <c r="E69" s="285"/>
      <c r="F69" s="167"/>
      <c r="G69" s="168"/>
      <c r="H69" s="167"/>
      <c r="I69" s="167"/>
      <c r="J69" s="167"/>
      <c r="K69" s="167"/>
      <c r="L69" s="167"/>
      <c r="M69" s="288"/>
      <c r="N69" s="289"/>
      <c r="O69" s="289"/>
      <c r="P69" s="289"/>
      <c r="Q69" s="289"/>
      <c r="R69" s="289"/>
      <c r="S69" s="289"/>
      <c r="T69" s="292"/>
      <c r="U69" s="292"/>
      <c r="V69" s="292"/>
      <c r="W69" s="289"/>
      <c r="X69" s="289"/>
      <c r="Y69" s="289"/>
      <c r="Z69" s="295"/>
    </row>
    <row r="70" ht="41.45" customHeight="1" spans="1:26">
      <c r="A70" s="273"/>
      <c r="B70" s="281"/>
      <c r="C70" s="284"/>
      <c r="D70" s="274"/>
      <c r="E70" s="285"/>
      <c r="F70" s="167"/>
      <c r="G70" s="168"/>
      <c r="H70" s="167"/>
      <c r="I70" s="167"/>
      <c r="J70" s="167"/>
      <c r="K70" s="167"/>
      <c r="L70" s="167"/>
      <c r="M70" s="288"/>
      <c r="N70" s="289"/>
      <c r="O70" s="289"/>
      <c r="P70" s="289"/>
      <c r="Q70" s="289"/>
      <c r="R70" s="289"/>
      <c r="S70" s="289"/>
      <c r="T70" s="292"/>
      <c r="U70" s="292"/>
      <c r="V70" s="292"/>
      <c r="W70" s="289"/>
      <c r="X70" s="289"/>
      <c r="Y70" s="289"/>
      <c r="Z70" s="295"/>
    </row>
    <row r="71" ht="41.45" customHeight="1" spans="1:26">
      <c r="A71" s="273"/>
      <c r="B71" s="281"/>
      <c r="C71" s="284"/>
      <c r="D71" s="274"/>
      <c r="E71" s="285"/>
      <c r="F71" s="167"/>
      <c r="G71" s="168"/>
      <c r="H71" s="167"/>
      <c r="I71" s="167"/>
      <c r="J71" s="167"/>
      <c r="K71" s="167"/>
      <c r="L71" s="167"/>
      <c r="M71" s="288"/>
      <c r="N71" s="289"/>
      <c r="O71" s="289"/>
      <c r="P71" s="289"/>
      <c r="Q71" s="289"/>
      <c r="R71" s="289"/>
      <c r="S71" s="289"/>
      <c r="T71" s="292"/>
      <c r="U71" s="292"/>
      <c r="V71" s="292"/>
      <c r="W71" s="289"/>
      <c r="X71" s="289"/>
      <c r="Y71" s="289"/>
      <c r="Z71" s="295"/>
    </row>
    <row r="72" ht="41.45" customHeight="1" spans="1:26">
      <c r="A72" s="273"/>
      <c r="B72" s="281"/>
      <c r="C72" s="284"/>
      <c r="D72" s="274"/>
      <c r="E72" s="285"/>
      <c r="F72" s="167"/>
      <c r="G72" s="168"/>
      <c r="H72" s="167"/>
      <c r="I72" s="167"/>
      <c r="J72" s="167"/>
      <c r="K72" s="167"/>
      <c r="L72" s="167"/>
      <c r="M72" s="288"/>
      <c r="N72" s="289"/>
      <c r="O72" s="289"/>
      <c r="P72" s="289"/>
      <c r="Q72" s="289"/>
      <c r="R72" s="289"/>
      <c r="S72" s="289"/>
      <c r="T72" s="292"/>
      <c r="U72" s="292"/>
      <c r="V72" s="292"/>
      <c r="W72" s="289"/>
      <c r="X72" s="289"/>
      <c r="Y72" s="289"/>
      <c r="Z72" s="295"/>
    </row>
    <row r="73" ht="41.45" customHeight="1" spans="1:26">
      <c r="A73" s="273"/>
      <c r="B73" s="281"/>
      <c r="C73" s="284"/>
      <c r="D73" s="274"/>
      <c r="E73" s="285"/>
      <c r="F73" s="167"/>
      <c r="G73" s="168"/>
      <c r="H73" s="167"/>
      <c r="I73" s="167"/>
      <c r="J73" s="167"/>
      <c r="K73" s="167"/>
      <c r="L73" s="167"/>
      <c r="M73" s="288"/>
      <c r="N73" s="289"/>
      <c r="O73" s="289"/>
      <c r="P73" s="289"/>
      <c r="Q73" s="289"/>
      <c r="R73" s="289"/>
      <c r="S73" s="289"/>
      <c r="T73" s="292"/>
      <c r="U73" s="292"/>
      <c r="V73" s="292"/>
      <c r="W73" s="289"/>
      <c r="X73" s="289"/>
      <c r="Y73" s="289"/>
      <c r="Z73" s="295"/>
    </row>
    <row r="74" spans="1:26">
      <c r="A74" s="273"/>
      <c r="B74" s="281"/>
      <c r="C74" s="284"/>
      <c r="D74" s="274"/>
      <c r="E74" s="285"/>
      <c r="F74" s="167"/>
      <c r="G74" s="168"/>
      <c r="H74" s="167"/>
      <c r="I74" s="167"/>
      <c r="J74" s="167"/>
      <c r="K74" s="167"/>
      <c r="L74" s="167"/>
      <c r="M74" s="288"/>
      <c r="N74" s="289"/>
      <c r="O74" s="289"/>
      <c r="P74" s="289"/>
      <c r="Q74" s="289"/>
      <c r="R74" s="289"/>
      <c r="S74" s="289"/>
      <c r="T74" s="292"/>
      <c r="U74" s="292"/>
      <c r="V74" s="292"/>
      <c r="W74" s="289"/>
      <c r="X74" s="289"/>
      <c r="Y74" s="289"/>
      <c r="Z74" s="295"/>
    </row>
    <row r="75" spans="1:26">
      <c r="A75" s="273"/>
      <c r="B75" s="281"/>
      <c r="C75" s="284"/>
      <c r="D75" s="274"/>
      <c r="E75" s="285"/>
      <c r="F75" s="167"/>
      <c r="G75" s="168"/>
      <c r="H75" s="167"/>
      <c r="I75" s="167"/>
      <c r="J75" s="167"/>
      <c r="K75" s="167"/>
      <c r="L75" s="167"/>
      <c r="M75" s="288"/>
      <c r="N75" s="289"/>
      <c r="O75" s="289"/>
      <c r="P75" s="289"/>
      <c r="Q75" s="289"/>
      <c r="R75" s="289"/>
      <c r="S75" s="289"/>
      <c r="T75" s="292"/>
      <c r="U75" s="292"/>
      <c r="V75" s="292"/>
      <c r="W75" s="289"/>
      <c r="X75" s="289"/>
      <c r="Y75" s="289"/>
      <c r="Z75" s="295"/>
    </row>
    <row r="76" spans="1:26">
      <c r="A76" s="273"/>
      <c r="B76" s="281"/>
      <c r="C76" s="284"/>
      <c r="D76" s="274"/>
      <c r="E76" s="285"/>
      <c r="F76" s="167"/>
      <c r="G76" s="168"/>
      <c r="H76" s="167"/>
      <c r="I76" s="167"/>
      <c r="J76" s="167"/>
      <c r="K76" s="167"/>
      <c r="L76" s="167"/>
      <c r="M76" s="288"/>
      <c r="N76" s="289"/>
      <c r="O76" s="289"/>
      <c r="P76" s="289"/>
      <c r="Q76" s="289"/>
      <c r="R76" s="289"/>
      <c r="S76" s="289"/>
      <c r="T76" s="292"/>
      <c r="U76" s="292"/>
      <c r="V76" s="292"/>
      <c r="W76" s="289"/>
      <c r="X76" s="289"/>
      <c r="Y76" s="289"/>
      <c r="Z76" s="295"/>
    </row>
    <row r="77" ht="22.5" spans="1:26">
      <c r="A77" s="281" t="s">
        <v>180</v>
      </c>
      <c r="B77" s="281"/>
      <c r="C77" s="281" t="s">
        <v>181</v>
      </c>
      <c r="D77" s="296">
        <f>SUM(W3:W53)</f>
        <v>158653.508</v>
      </c>
      <c r="E77" s="282"/>
      <c r="F77" s="281" t="s">
        <v>182</v>
      </c>
      <c r="G77" s="281">
        <f>D77*0.8</f>
        <v>126922.8064</v>
      </c>
      <c r="H77" s="281"/>
      <c r="I77" s="291" t="s">
        <v>183</v>
      </c>
      <c r="J77" s="281">
        <f>SUM(X3:Y53)</f>
        <v>10800</v>
      </c>
      <c r="K77" s="281"/>
      <c r="L77" s="291" t="s">
        <v>184</v>
      </c>
      <c r="M77" s="296">
        <f>SUM(G77:K77)</f>
        <v>137722.8064</v>
      </c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82"/>
    </row>
    <row r="78" spans="1:26">
      <c r="A78" s="297" t="s">
        <v>185</v>
      </c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</row>
    <row r="79" spans="1:26">
      <c r="A79" s="297" t="s">
        <v>186</v>
      </c>
      <c r="B79" s="297"/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</row>
  </sheetData>
  <mergeCells count="8">
    <mergeCell ref="A1:Y1"/>
    <mergeCell ref="A77:B77"/>
    <mergeCell ref="D77:E77"/>
    <mergeCell ref="G77:H77"/>
    <mergeCell ref="J77:K77"/>
    <mergeCell ref="M77:Z77"/>
    <mergeCell ref="A78:Z78"/>
    <mergeCell ref="A79:Z79"/>
  </mergeCells>
  <pageMargins left="0.118110236220472" right="0.118110236220472" top="0.15748031496063" bottom="0.196850393700787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0"/>
  <sheetViews>
    <sheetView workbookViewId="0">
      <selection activeCell="A7" sqref="$A7:$XFD7"/>
    </sheetView>
  </sheetViews>
  <sheetFormatPr defaultColWidth="9" defaultRowHeight="13.5"/>
  <cols>
    <col min="1" max="1" width="3.125" customWidth="1"/>
    <col min="2" max="2" width="9.125" customWidth="1"/>
    <col min="3" max="4" width="8.125" customWidth="1"/>
    <col min="5" max="14" width="5.75" customWidth="1"/>
    <col min="15" max="15" width="5.875" customWidth="1"/>
    <col min="16" max="16" width="5.75" customWidth="1"/>
    <col min="17" max="17" width="4.5" customWidth="1"/>
    <col min="18" max="19" width="4.125" customWidth="1"/>
    <col min="20" max="20" width="4.75" customWidth="1"/>
    <col min="21" max="22" width="5.625" customWidth="1"/>
    <col min="23" max="23" width="7.125" customWidth="1"/>
    <col min="24" max="27" width="5.625" customWidth="1"/>
    <col min="28" max="28" width="7.125" customWidth="1"/>
    <col min="29" max="29" width="4.25" customWidth="1"/>
    <col min="30" max="30" width="4.75" customWidth="1"/>
    <col min="31" max="31" width="6.125" customWidth="1"/>
    <col min="32" max="32" width="5.5" customWidth="1"/>
    <col min="33" max="33" width="7.125" customWidth="1"/>
  </cols>
  <sheetData>
    <row r="1" ht="20.25" spans="1:33">
      <c r="A1" s="242" t="s">
        <v>187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</row>
    <row r="2" ht="31.5" spans="1:33">
      <c r="A2" s="243" t="s">
        <v>188</v>
      </c>
      <c r="B2" s="243" t="s">
        <v>189</v>
      </c>
      <c r="C2" s="243" t="s">
        <v>190</v>
      </c>
      <c r="D2" s="243" t="s">
        <v>191</v>
      </c>
      <c r="E2" s="244" t="s">
        <v>192</v>
      </c>
      <c r="F2" s="244" t="s">
        <v>193</v>
      </c>
      <c r="G2" s="244" t="s">
        <v>194</v>
      </c>
      <c r="H2" s="244" t="s">
        <v>195</v>
      </c>
      <c r="I2" s="244" t="s">
        <v>196</v>
      </c>
      <c r="J2" s="244" t="s">
        <v>197</v>
      </c>
      <c r="K2" s="244" t="s">
        <v>198</v>
      </c>
      <c r="L2" s="244" t="s">
        <v>199</v>
      </c>
      <c r="M2" s="244" t="s">
        <v>200</v>
      </c>
      <c r="N2" s="244" t="s">
        <v>201</v>
      </c>
      <c r="O2" s="244" t="s">
        <v>202</v>
      </c>
      <c r="P2" s="244" t="s">
        <v>203</v>
      </c>
      <c r="Q2" s="244" t="s">
        <v>204</v>
      </c>
      <c r="R2" s="244" t="s">
        <v>205</v>
      </c>
      <c r="S2" s="244" t="s">
        <v>206</v>
      </c>
      <c r="T2" s="244" t="s">
        <v>207</v>
      </c>
      <c r="U2" s="244" t="s">
        <v>208</v>
      </c>
      <c r="V2" s="244" t="s">
        <v>209</v>
      </c>
      <c r="W2" s="244" t="s">
        <v>210</v>
      </c>
      <c r="X2" s="244" t="s">
        <v>211</v>
      </c>
      <c r="Y2" s="244" t="s">
        <v>212</v>
      </c>
      <c r="Z2" s="244" t="s">
        <v>213</v>
      </c>
      <c r="AA2" s="244" t="s">
        <v>214</v>
      </c>
      <c r="AB2" s="264" t="s">
        <v>215</v>
      </c>
      <c r="AC2" s="244" t="s">
        <v>216</v>
      </c>
      <c r="AD2" s="244" t="s">
        <v>217</v>
      </c>
      <c r="AE2" s="244" t="s">
        <v>218</v>
      </c>
      <c r="AF2" s="243" t="s">
        <v>219</v>
      </c>
      <c r="AG2" s="243" t="s">
        <v>22</v>
      </c>
    </row>
    <row r="3" ht="11.25" customHeight="1" spans="1:33">
      <c r="A3" s="245">
        <v>1</v>
      </c>
      <c r="B3" s="246" t="s">
        <v>220</v>
      </c>
      <c r="C3" s="246" t="s">
        <v>221</v>
      </c>
      <c r="D3" s="246" t="s">
        <v>222</v>
      </c>
      <c r="E3" s="247">
        <v>556</v>
      </c>
      <c r="F3" s="247">
        <v>406.4</v>
      </c>
      <c r="G3" s="248">
        <v>0</v>
      </c>
      <c r="H3" s="247">
        <v>476</v>
      </c>
      <c r="I3" s="246">
        <v>652.8</v>
      </c>
      <c r="J3" s="246">
        <v>424</v>
      </c>
      <c r="K3" s="248">
        <v>0</v>
      </c>
      <c r="L3" s="246">
        <v>572</v>
      </c>
      <c r="M3" s="246">
        <v>1432</v>
      </c>
      <c r="N3" s="246">
        <v>860</v>
      </c>
      <c r="O3" s="248">
        <v>0</v>
      </c>
      <c r="P3" s="246">
        <v>1432</v>
      </c>
      <c r="Q3" s="248">
        <v>0</v>
      </c>
      <c r="R3" s="248">
        <v>0</v>
      </c>
      <c r="S3" s="246">
        <v>88</v>
      </c>
      <c r="T3" s="246">
        <v>88</v>
      </c>
      <c r="U3" s="246">
        <v>253.68</v>
      </c>
      <c r="V3" s="246">
        <v>338.24</v>
      </c>
      <c r="W3" s="246">
        <v>338.24</v>
      </c>
      <c r="X3" s="246">
        <v>84.56</v>
      </c>
      <c r="Y3" s="246">
        <v>169.12</v>
      </c>
      <c r="Z3" s="246">
        <v>84.56</v>
      </c>
      <c r="AA3" s="246">
        <v>169.12</v>
      </c>
      <c r="AB3" s="265">
        <v>253.68</v>
      </c>
      <c r="AC3" s="246">
        <v>80</v>
      </c>
      <c r="AD3" s="248">
        <v>0</v>
      </c>
      <c r="AE3" s="246">
        <v>211.32</v>
      </c>
      <c r="AF3" s="246">
        <v>184</v>
      </c>
      <c r="AG3" s="247">
        <f t="shared" ref="AG3:AG58" si="0">SUM(E3:AF3)</f>
        <v>9153.72</v>
      </c>
    </row>
    <row r="4" ht="11.25" customHeight="1" spans="1:33">
      <c r="A4" s="246">
        <v>2</v>
      </c>
      <c r="B4" s="246" t="s">
        <v>220</v>
      </c>
      <c r="C4" s="246" t="s">
        <v>223</v>
      </c>
      <c r="D4" s="246" t="s">
        <v>222</v>
      </c>
      <c r="E4" s="247">
        <v>760</v>
      </c>
      <c r="F4" s="247">
        <v>492</v>
      </c>
      <c r="G4" s="248">
        <v>0</v>
      </c>
      <c r="H4" s="247">
        <v>524</v>
      </c>
      <c r="I4" s="246">
        <v>852</v>
      </c>
      <c r="J4" s="246">
        <v>544</v>
      </c>
      <c r="K4" s="248">
        <v>0</v>
      </c>
      <c r="L4" s="246">
        <v>600</v>
      </c>
      <c r="M4" s="246">
        <v>1472</v>
      </c>
      <c r="N4" s="246">
        <v>904</v>
      </c>
      <c r="O4" s="248">
        <v>0</v>
      </c>
      <c r="P4" s="246">
        <v>1480</v>
      </c>
      <c r="Q4" s="248">
        <v>0</v>
      </c>
      <c r="R4" s="248">
        <v>0</v>
      </c>
      <c r="S4" s="246">
        <v>88</v>
      </c>
      <c r="T4" s="246">
        <v>88</v>
      </c>
      <c r="U4" s="246">
        <v>253.68</v>
      </c>
      <c r="V4" s="246">
        <v>338.24</v>
      </c>
      <c r="W4" s="246">
        <v>338.24</v>
      </c>
      <c r="X4" s="246">
        <v>84.56</v>
      </c>
      <c r="Y4" s="246">
        <v>169.12</v>
      </c>
      <c r="Z4" s="246">
        <v>84.56</v>
      </c>
      <c r="AA4" s="246">
        <v>169.12</v>
      </c>
      <c r="AB4" s="265">
        <v>253.68</v>
      </c>
      <c r="AC4" s="246">
        <v>80</v>
      </c>
      <c r="AD4" s="248">
        <v>0</v>
      </c>
      <c r="AE4" s="246">
        <v>390.6</v>
      </c>
      <c r="AF4" s="246">
        <v>208</v>
      </c>
      <c r="AG4" s="247">
        <f t="shared" si="0"/>
        <v>10173.8</v>
      </c>
    </row>
    <row r="5" ht="11.25" customHeight="1" spans="1:33">
      <c r="A5" s="245">
        <v>3</v>
      </c>
      <c r="B5" s="246" t="s">
        <v>220</v>
      </c>
      <c r="C5" s="246" t="s">
        <v>224</v>
      </c>
      <c r="D5" s="246" t="s">
        <v>222</v>
      </c>
      <c r="E5" s="247">
        <v>3040</v>
      </c>
      <c r="F5" s="247">
        <v>640</v>
      </c>
      <c r="G5" s="247">
        <v>3060</v>
      </c>
      <c r="H5" s="246">
        <v>664</v>
      </c>
      <c r="I5" s="246">
        <v>3400</v>
      </c>
      <c r="J5" s="246">
        <v>680</v>
      </c>
      <c r="K5" s="246">
        <v>3280</v>
      </c>
      <c r="L5" s="246">
        <v>864</v>
      </c>
      <c r="M5" s="246">
        <v>3600</v>
      </c>
      <c r="N5" s="246">
        <v>1000</v>
      </c>
      <c r="O5" s="246">
        <v>5136</v>
      </c>
      <c r="P5" s="246">
        <v>1664</v>
      </c>
      <c r="Q5" s="248">
        <v>0</v>
      </c>
      <c r="R5" s="248">
        <v>0</v>
      </c>
      <c r="S5" s="246">
        <v>88</v>
      </c>
      <c r="T5" s="246">
        <v>88</v>
      </c>
      <c r="U5" s="246">
        <v>329.28</v>
      </c>
      <c r="V5" s="246">
        <v>439.04</v>
      </c>
      <c r="W5" s="246">
        <v>439.04</v>
      </c>
      <c r="X5" s="246">
        <v>109.76</v>
      </c>
      <c r="Y5" s="246">
        <v>219.52</v>
      </c>
      <c r="Z5" s="246">
        <v>109.76</v>
      </c>
      <c r="AA5" s="246">
        <v>219.52</v>
      </c>
      <c r="AB5" s="265">
        <v>329.28</v>
      </c>
      <c r="AC5" s="246">
        <v>80</v>
      </c>
      <c r="AD5" s="248">
        <v>0</v>
      </c>
      <c r="AE5" s="246">
        <v>476.64</v>
      </c>
      <c r="AF5" s="246">
        <v>320</v>
      </c>
      <c r="AG5" s="247">
        <f t="shared" si="0"/>
        <v>30275.84</v>
      </c>
    </row>
    <row r="6" ht="11.25" customHeight="1" spans="1:33">
      <c r="A6" s="246">
        <v>4</v>
      </c>
      <c r="B6" s="246" t="s">
        <v>220</v>
      </c>
      <c r="C6" s="246" t="s">
        <v>225</v>
      </c>
      <c r="D6" s="246" t="s">
        <v>222</v>
      </c>
      <c r="E6" s="247">
        <v>3856</v>
      </c>
      <c r="F6" s="247">
        <v>808</v>
      </c>
      <c r="G6" s="247">
        <v>3208</v>
      </c>
      <c r="H6" s="247">
        <v>1600</v>
      </c>
      <c r="I6" s="246">
        <v>4096</v>
      </c>
      <c r="J6" s="246">
        <v>1048</v>
      </c>
      <c r="K6" s="246">
        <v>3768</v>
      </c>
      <c r="L6" s="246">
        <v>2221.6</v>
      </c>
      <c r="M6" s="246">
        <v>4808</v>
      </c>
      <c r="N6" s="246">
        <v>2400</v>
      </c>
      <c r="O6" s="246">
        <v>5608</v>
      </c>
      <c r="P6" s="246">
        <v>4008</v>
      </c>
      <c r="Q6" s="248">
        <v>0</v>
      </c>
      <c r="R6" s="248">
        <v>0</v>
      </c>
      <c r="S6" s="246">
        <v>88</v>
      </c>
      <c r="T6" s="246">
        <v>88</v>
      </c>
      <c r="U6" s="246">
        <v>488.04</v>
      </c>
      <c r="V6" s="246">
        <v>650.72</v>
      </c>
      <c r="W6" s="246">
        <v>650.72</v>
      </c>
      <c r="X6" s="246">
        <v>162.68</v>
      </c>
      <c r="Y6" s="246">
        <v>325.36</v>
      </c>
      <c r="Z6" s="246">
        <v>162.68</v>
      </c>
      <c r="AA6" s="246">
        <v>325.36</v>
      </c>
      <c r="AB6" s="265">
        <v>488.04</v>
      </c>
      <c r="AC6" s="246">
        <v>80</v>
      </c>
      <c r="AD6" s="248">
        <v>0</v>
      </c>
      <c r="AE6" s="246">
        <v>866.88</v>
      </c>
      <c r="AF6" s="246">
        <v>712</v>
      </c>
      <c r="AG6" s="247">
        <f t="shared" si="0"/>
        <v>42518.08</v>
      </c>
    </row>
    <row r="7" ht="11.25" customHeight="1" spans="1:33">
      <c r="A7" s="245">
        <v>5</v>
      </c>
      <c r="B7" s="246" t="s">
        <v>220</v>
      </c>
      <c r="C7" s="246" t="s">
        <v>226</v>
      </c>
      <c r="D7" s="246" t="s">
        <v>222</v>
      </c>
      <c r="E7" s="247">
        <v>4416</v>
      </c>
      <c r="F7" s="247">
        <v>968</v>
      </c>
      <c r="G7" s="247">
        <v>3552</v>
      </c>
      <c r="H7" s="247">
        <v>1920</v>
      </c>
      <c r="I7" s="246">
        <v>4656</v>
      </c>
      <c r="J7" s="246">
        <v>1320</v>
      </c>
      <c r="K7" s="246">
        <v>4256</v>
      </c>
      <c r="L7" s="246">
        <v>2372</v>
      </c>
      <c r="M7" s="246">
        <v>5160</v>
      </c>
      <c r="N7" s="246">
        <v>2848</v>
      </c>
      <c r="O7" s="246">
        <v>6080</v>
      </c>
      <c r="P7" s="246">
        <v>4576</v>
      </c>
      <c r="Q7" s="248">
        <v>0</v>
      </c>
      <c r="R7" s="248">
        <v>0</v>
      </c>
      <c r="S7" s="246">
        <v>88</v>
      </c>
      <c r="T7" s="246">
        <v>88</v>
      </c>
      <c r="U7" s="246">
        <v>488.04</v>
      </c>
      <c r="V7" s="246">
        <v>650.72</v>
      </c>
      <c r="W7" s="246">
        <v>650.72</v>
      </c>
      <c r="X7" s="246">
        <v>162.68</v>
      </c>
      <c r="Y7" s="246">
        <v>325.36</v>
      </c>
      <c r="Z7" s="246">
        <v>162.68</v>
      </c>
      <c r="AA7" s="246">
        <v>325.36</v>
      </c>
      <c r="AB7" s="265">
        <v>488.04</v>
      </c>
      <c r="AC7" s="246">
        <v>80</v>
      </c>
      <c r="AD7" s="248">
        <v>0</v>
      </c>
      <c r="AE7" s="246">
        <v>1514.88</v>
      </c>
      <c r="AF7" s="246">
        <v>888</v>
      </c>
      <c r="AG7" s="247">
        <f t="shared" si="0"/>
        <v>48036.48</v>
      </c>
    </row>
    <row r="8" ht="11.25" customHeight="1" spans="1:33">
      <c r="A8" s="246">
        <v>6</v>
      </c>
      <c r="B8" s="246" t="s">
        <v>220</v>
      </c>
      <c r="C8" s="246" t="s">
        <v>227</v>
      </c>
      <c r="D8" s="246" t="s">
        <v>222</v>
      </c>
      <c r="E8" s="247">
        <v>4596</v>
      </c>
      <c r="F8" s="246">
        <v>1776</v>
      </c>
      <c r="G8" s="246">
        <v>4184</v>
      </c>
      <c r="H8" s="246">
        <v>3528</v>
      </c>
      <c r="I8" s="246">
        <v>4836</v>
      </c>
      <c r="J8" s="246">
        <v>2052</v>
      </c>
      <c r="K8" s="246">
        <v>6276</v>
      </c>
      <c r="L8" s="246">
        <v>4274.4</v>
      </c>
      <c r="M8" s="246">
        <v>10880.8</v>
      </c>
      <c r="N8" s="246">
        <v>4616.8</v>
      </c>
      <c r="O8" s="246">
        <v>14120.8</v>
      </c>
      <c r="P8" s="246">
        <v>9616.8</v>
      </c>
      <c r="Q8" s="248">
        <v>0</v>
      </c>
      <c r="R8" s="248">
        <v>0</v>
      </c>
      <c r="S8" s="246">
        <v>88</v>
      </c>
      <c r="T8" s="246">
        <v>176</v>
      </c>
      <c r="U8" s="246">
        <v>788.76</v>
      </c>
      <c r="V8" s="246">
        <v>1051.68</v>
      </c>
      <c r="W8" s="246">
        <v>1051.68</v>
      </c>
      <c r="X8" s="246">
        <v>262.92</v>
      </c>
      <c r="Y8" s="246">
        <v>525.84</v>
      </c>
      <c r="Z8" s="246">
        <v>262.92</v>
      </c>
      <c r="AA8" s="246">
        <v>525.84</v>
      </c>
      <c r="AB8" s="265">
        <v>788.76</v>
      </c>
      <c r="AC8" s="246">
        <v>160</v>
      </c>
      <c r="AD8" s="248">
        <v>0</v>
      </c>
      <c r="AE8" s="246">
        <v>2338.92</v>
      </c>
      <c r="AF8" s="246">
        <v>1344</v>
      </c>
      <c r="AG8" s="247">
        <f t="shared" si="0"/>
        <v>80122.92</v>
      </c>
    </row>
    <row r="9" ht="11.25" customHeight="1" spans="1:33">
      <c r="A9" s="245">
        <v>7</v>
      </c>
      <c r="B9" s="246" t="s">
        <v>220</v>
      </c>
      <c r="C9" s="246" t="s">
        <v>228</v>
      </c>
      <c r="D9" s="246" t="s">
        <v>222</v>
      </c>
      <c r="E9" s="247">
        <v>5076</v>
      </c>
      <c r="F9" s="246">
        <v>1960</v>
      </c>
      <c r="G9" s="246">
        <v>4528</v>
      </c>
      <c r="H9" s="246">
        <v>3848</v>
      </c>
      <c r="I9" s="246">
        <v>5152</v>
      </c>
      <c r="J9" s="246">
        <v>2292</v>
      </c>
      <c r="K9" s="246">
        <v>6516</v>
      </c>
      <c r="L9" s="246">
        <v>4436</v>
      </c>
      <c r="M9" s="246">
        <v>11720</v>
      </c>
      <c r="N9" s="246">
        <v>4896</v>
      </c>
      <c r="O9" s="246">
        <v>14880</v>
      </c>
      <c r="P9" s="246">
        <v>10080</v>
      </c>
      <c r="Q9" s="248">
        <v>0</v>
      </c>
      <c r="R9" s="248">
        <v>0</v>
      </c>
      <c r="S9" s="246">
        <v>88</v>
      </c>
      <c r="T9" s="246">
        <v>176</v>
      </c>
      <c r="U9" s="246">
        <v>903</v>
      </c>
      <c r="V9" s="246">
        <v>1204</v>
      </c>
      <c r="W9" s="246">
        <v>1204</v>
      </c>
      <c r="X9" s="246">
        <v>301</v>
      </c>
      <c r="Y9" s="246">
        <v>602</v>
      </c>
      <c r="Z9" s="246">
        <v>301</v>
      </c>
      <c r="AA9" s="246">
        <v>602</v>
      </c>
      <c r="AB9" s="265">
        <v>903</v>
      </c>
      <c r="AC9" s="246">
        <v>160</v>
      </c>
      <c r="AD9" s="248">
        <v>0</v>
      </c>
      <c r="AE9" s="246">
        <v>3122.64</v>
      </c>
      <c r="AF9" s="246">
        <v>1612.8</v>
      </c>
      <c r="AG9" s="247">
        <f t="shared" si="0"/>
        <v>86563.44</v>
      </c>
    </row>
    <row r="10" ht="11.25" customHeight="1" spans="1:33">
      <c r="A10" s="246">
        <v>8</v>
      </c>
      <c r="B10" s="246" t="s">
        <v>220</v>
      </c>
      <c r="C10" s="246" t="s">
        <v>229</v>
      </c>
      <c r="D10" s="246" t="s">
        <v>222</v>
      </c>
      <c r="E10" s="247">
        <v>5556</v>
      </c>
      <c r="F10" s="246">
        <v>2132</v>
      </c>
      <c r="G10" s="246">
        <v>15480</v>
      </c>
      <c r="H10" s="246">
        <v>4128</v>
      </c>
      <c r="I10" s="246">
        <v>6984</v>
      </c>
      <c r="J10" s="246">
        <v>2664</v>
      </c>
      <c r="K10" s="246">
        <v>17032</v>
      </c>
      <c r="L10" s="246">
        <v>6192</v>
      </c>
      <c r="M10" s="246">
        <v>13416</v>
      </c>
      <c r="N10" s="246">
        <v>5993.6</v>
      </c>
      <c r="O10" s="246">
        <v>19096</v>
      </c>
      <c r="P10" s="246">
        <v>16824</v>
      </c>
      <c r="Q10" s="248">
        <v>0</v>
      </c>
      <c r="R10" s="248">
        <v>0</v>
      </c>
      <c r="S10" s="246">
        <v>88</v>
      </c>
      <c r="T10" s="246">
        <v>176</v>
      </c>
      <c r="U10" s="246">
        <v>2400.72</v>
      </c>
      <c r="V10" s="246">
        <v>3200.96</v>
      </c>
      <c r="W10" s="246">
        <v>3200.96</v>
      </c>
      <c r="X10" s="246">
        <v>800.24</v>
      </c>
      <c r="Y10" s="246">
        <v>1600.48</v>
      </c>
      <c r="Z10" s="246">
        <v>800.24</v>
      </c>
      <c r="AA10" s="246">
        <v>1600.48</v>
      </c>
      <c r="AB10" s="265">
        <v>2400.72</v>
      </c>
      <c r="AC10" s="246">
        <v>160</v>
      </c>
      <c r="AD10" s="248">
        <v>0</v>
      </c>
      <c r="AE10" s="246">
        <v>4346.28</v>
      </c>
      <c r="AF10" s="246">
        <v>1935.36</v>
      </c>
      <c r="AG10" s="247">
        <f t="shared" si="0"/>
        <v>138208.04</v>
      </c>
    </row>
    <row r="11" ht="11.25" customHeight="1" spans="1:33">
      <c r="A11" s="245">
        <v>9</v>
      </c>
      <c r="B11" s="246" t="s">
        <v>220</v>
      </c>
      <c r="C11" s="246" t="s">
        <v>230</v>
      </c>
      <c r="D11" s="246" t="s">
        <v>222</v>
      </c>
      <c r="E11" s="247">
        <v>6036</v>
      </c>
      <c r="F11" s="246">
        <v>2304</v>
      </c>
      <c r="G11" s="246">
        <v>15916</v>
      </c>
      <c r="H11" s="246">
        <v>4448</v>
      </c>
      <c r="I11" s="246">
        <v>7280</v>
      </c>
      <c r="J11" s="246">
        <v>2896</v>
      </c>
      <c r="K11" s="246">
        <v>17968</v>
      </c>
      <c r="L11" s="246">
        <v>6440</v>
      </c>
      <c r="M11" s="246">
        <v>15080</v>
      </c>
      <c r="N11" s="246">
        <v>6360</v>
      </c>
      <c r="O11" s="246">
        <v>19720</v>
      </c>
      <c r="P11" s="246">
        <v>19456</v>
      </c>
      <c r="Q11" s="248">
        <v>0</v>
      </c>
      <c r="R11" s="248">
        <v>0</v>
      </c>
      <c r="S11" s="246">
        <v>88</v>
      </c>
      <c r="T11" s="246">
        <v>176</v>
      </c>
      <c r="U11" s="246">
        <v>3564.12</v>
      </c>
      <c r="V11" s="246">
        <v>4752.16</v>
      </c>
      <c r="W11" s="246">
        <v>4752.16</v>
      </c>
      <c r="X11" s="246">
        <v>1188.04</v>
      </c>
      <c r="Y11" s="246">
        <v>2376.08</v>
      </c>
      <c r="Z11" s="246">
        <v>1188.04</v>
      </c>
      <c r="AA11" s="246">
        <v>2376.08</v>
      </c>
      <c r="AB11" s="265">
        <v>3564.12</v>
      </c>
      <c r="AC11" s="246">
        <v>400</v>
      </c>
      <c r="AD11" s="248">
        <v>0</v>
      </c>
      <c r="AE11" s="246">
        <v>5823.72</v>
      </c>
      <c r="AF11" s="246">
        <v>2322.432</v>
      </c>
      <c r="AG11" s="247">
        <f t="shared" si="0"/>
        <v>156474.952</v>
      </c>
    </row>
    <row r="12" ht="11.25" customHeight="1" spans="1:33">
      <c r="A12" s="246">
        <v>10</v>
      </c>
      <c r="B12" s="246" t="s">
        <v>220</v>
      </c>
      <c r="C12" s="246" t="s">
        <v>231</v>
      </c>
      <c r="D12" s="246" t="s">
        <v>222</v>
      </c>
      <c r="E12" s="246">
        <v>12688</v>
      </c>
      <c r="F12" s="246">
        <v>2748</v>
      </c>
      <c r="G12" s="246">
        <v>29120</v>
      </c>
      <c r="H12" s="246">
        <v>7328</v>
      </c>
      <c r="I12" s="246">
        <v>19032</v>
      </c>
      <c r="J12" s="246">
        <v>4121.6</v>
      </c>
      <c r="K12" s="246">
        <v>43680</v>
      </c>
      <c r="L12" s="246">
        <v>10992</v>
      </c>
      <c r="M12" s="246">
        <v>34656</v>
      </c>
      <c r="N12" s="246">
        <v>9273.6</v>
      </c>
      <c r="O12" s="246">
        <v>49312</v>
      </c>
      <c r="P12" s="246">
        <v>24732</v>
      </c>
      <c r="Q12" s="248">
        <v>0</v>
      </c>
      <c r="R12" s="248">
        <v>0</v>
      </c>
      <c r="S12" s="246">
        <v>88</v>
      </c>
      <c r="T12" s="246">
        <v>176</v>
      </c>
      <c r="U12" s="246">
        <v>3564.12</v>
      </c>
      <c r="V12" s="246">
        <v>4752.16</v>
      </c>
      <c r="W12" s="246">
        <v>4752.16</v>
      </c>
      <c r="X12" s="246">
        <v>1188.04</v>
      </c>
      <c r="Y12" s="246">
        <v>2376.08</v>
      </c>
      <c r="Z12" s="246">
        <v>1188.04</v>
      </c>
      <c r="AA12" s="246">
        <v>2376.08</v>
      </c>
      <c r="AB12" s="265">
        <v>3564.12</v>
      </c>
      <c r="AC12" s="246">
        <v>400</v>
      </c>
      <c r="AD12" s="248">
        <v>0</v>
      </c>
      <c r="AE12" s="246">
        <v>7817.76</v>
      </c>
      <c r="AF12" s="246">
        <v>2786.9184</v>
      </c>
      <c r="AG12" s="247">
        <f t="shared" si="0"/>
        <v>282712.6784</v>
      </c>
    </row>
    <row r="13" ht="11.25" customHeight="1" spans="1:33">
      <c r="A13" s="245">
        <v>11</v>
      </c>
      <c r="B13" s="246" t="s">
        <v>220</v>
      </c>
      <c r="C13" s="246" t="s">
        <v>232</v>
      </c>
      <c r="D13" s="246" t="s">
        <v>222</v>
      </c>
      <c r="E13" s="246">
        <v>13200</v>
      </c>
      <c r="F13" s="246">
        <v>2920</v>
      </c>
      <c r="G13" s="246">
        <v>30800</v>
      </c>
      <c r="H13" s="246">
        <v>7680</v>
      </c>
      <c r="I13" s="246">
        <v>19672</v>
      </c>
      <c r="J13" s="246">
        <v>4448</v>
      </c>
      <c r="K13" s="246">
        <v>45784</v>
      </c>
      <c r="L13" s="246">
        <v>11720</v>
      </c>
      <c r="M13" s="246">
        <v>36880</v>
      </c>
      <c r="N13" s="246">
        <v>9960</v>
      </c>
      <c r="O13" s="246">
        <v>52320</v>
      </c>
      <c r="P13" s="246">
        <v>26032</v>
      </c>
      <c r="Q13" s="248">
        <v>0</v>
      </c>
      <c r="R13" s="248">
        <v>0</v>
      </c>
      <c r="S13" s="246">
        <v>88</v>
      </c>
      <c r="T13" s="246">
        <v>176</v>
      </c>
      <c r="U13" s="246">
        <v>6095.88</v>
      </c>
      <c r="V13" s="246">
        <v>8127.84</v>
      </c>
      <c r="W13" s="246">
        <v>8127.84</v>
      </c>
      <c r="X13" s="246">
        <v>2031.96</v>
      </c>
      <c r="Y13" s="246">
        <v>4063.92</v>
      </c>
      <c r="Z13" s="246">
        <v>2031.96</v>
      </c>
      <c r="AA13" s="246">
        <v>4063.92</v>
      </c>
      <c r="AB13" s="265">
        <v>6095.88</v>
      </c>
      <c r="AC13" s="246">
        <v>400</v>
      </c>
      <c r="AD13" s="248">
        <v>0</v>
      </c>
      <c r="AE13" s="246">
        <v>9792.72</v>
      </c>
      <c r="AF13" s="246">
        <v>3344.30208</v>
      </c>
      <c r="AG13" s="247">
        <f t="shared" si="0"/>
        <v>315856.22208</v>
      </c>
    </row>
    <row r="14" ht="11.25" customHeight="1" spans="1:33">
      <c r="A14" s="246">
        <v>12</v>
      </c>
      <c r="B14" s="246" t="s">
        <v>220</v>
      </c>
      <c r="C14" s="246" t="s">
        <v>233</v>
      </c>
      <c r="D14" s="246" t="s">
        <v>222</v>
      </c>
      <c r="E14" s="246">
        <v>15056</v>
      </c>
      <c r="F14" s="246">
        <v>4400</v>
      </c>
      <c r="G14" s="246">
        <v>34400</v>
      </c>
      <c r="H14" s="246">
        <v>9840</v>
      </c>
      <c r="I14" s="246">
        <v>22584</v>
      </c>
      <c r="J14" s="246">
        <v>6600</v>
      </c>
      <c r="K14" s="246">
        <v>51600</v>
      </c>
      <c r="L14" s="246">
        <v>14760</v>
      </c>
      <c r="M14" s="246">
        <v>50813.6</v>
      </c>
      <c r="N14" s="246">
        <v>14524.8</v>
      </c>
      <c r="O14" s="246">
        <v>94656</v>
      </c>
      <c r="P14" s="246">
        <v>33209.6</v>
      </c>
      <c r="Q14" s="248">
        <v>0</v>
      </c>
      <c r="R14" s="248">
        <v>0</v>
      </c>
      <c r="S14" s="246">
        <v>88</v>
      </c>
      <c r="T14" s="246">
        <v>176</v>
      </c>
      <c r="U14" s="246">
        <v>6095.88</v>
      </c>
      <c r="V14" s="246">
        <v>8127.84</v>
      </c>
      <c r="W14" s="246">
        <v>8127.84</v>
      </c>
      <c r="X14" s="246">
        <v>2031.96</v>
      </c>
      <c r="Y14" s="246">
        <v>4063.92</v>
      </c>
      <c r="Z14" s="246">
        <v>2031.96</v>
      </c>
      <c r="AA14" s="246">
        <v>4063.92</v>
      </c>
      <c r="AB14" s="265">
        <v>6095.88</v>
      </c>
      <c r="AC14" s="246">
        <v>784</v>
      </c>
      <c r="AD14" s="248">
        <v>0</v>
      </c>
      <c r="AE14" s="246">
        <v>12730.536</v>
      </c>
      <c r="AF14" s="246">
        <v>4013.162496</v>
      </c>
      <c r="AG14" s="247">
        <f t="shared" si="0"/>
        <v>410874.898496</v>
      </c>
    </row>
    <row r="15" ht="11.25" customHeight="1" spans="1:33">
      <c r="A15" s="245">
        <v>13</v>
      </c>
      <c r="B15" s="246" t="s">
        <v>220</v>
      </c>
      <c r="C15" s="246" t="s">
        <v>234</v>
      </c>
      <c r="D15" s="246" t="s">
        <v>222</v>
      </c>
      <c r="E15" s="246">
        <v>15716</v>
      </c>
      <c r="F15" s="246">
        <v>4800</v>
      </c>
      <c r="G15" s="246">
        <v>38800</v>
      </c>
      <c r="H15" s="246">
        <v>10000</v>
      </c>
      <c r="I15" s="246">
        <v>24448</v>
      </c>
      <c r="J15" s="246">
        <v>7280</v>
      </c>
      <c r="K15" s="246">
        <v>54720</v>
      </c>
      <c r="L15" s="246">
        <v>16400</v>
      </c>
      <c r="M15" s="246">
        <v>54520</v>
      </c>
      <c r="N15" s="246">
        <v>16240</v>
      </c>
      <c r="O15" s="246">
        <v>100480</v>
      </c>
      <c r="P15" s="246">
        <v>37152</v>
      </c>
      <c r="Q15" s="248">
        <v>0</v>
      </c>
      <c r="R15" s="248">
        <v>0</v>
      </c>
      <c r="S15" s="246">
        <v>88</v>
      </c>
      <c r="T15" s="246">
        <v>176</v>
      </c>
      <c r="U15" s="246">
        <v>6095.88</v>
      </c>
      <c r="V15" s="246">
        <v>8127.84</v>
      </c>
      <c r="W15" s="246">
        <v>8127.84</v>
      </c>
      <c r="X15" s="246">
        <v>2031.96</v>
      </c>
      <c r="Y15" s="246">
        <v>4063.92</v>
      </c>
      <c r="Z15" s="246">
        <v>2031.96</v>
      </c>
      <c r="AA15" s="246">
        <v>4063.92</v>
      </c>
      <c r="AB15" s="265">
        <v>6095.88</v>
      </c>
      <c r="AC15" s="246">
        <v>784</v>
      </c>
      <c r="AD15" s="248">
        <v>0</v>
      </c>
      <c r="AE15" s="246">
        <v>16549.6968</v>
      </c>
      <c r="AF15" s="246">
        <v>4815.7949952</v>
      </c>
      <c r="AG15" s="247">
        <f t="shared" si="0"/>
        <v>443608.6917952</v>
      </c>
    </row>
    <row r="16" ht="11.25" customHeight="1" spans="1:33">
      <c r="A16" s="246">
        <v>14</v>
      </c>
      <c r="B16" s="246" t="s">
        <v>235</v>
      </c>
      <c r="C16" s="246" t="s">
        <v>236</v>
      </c>
      <c r="D16" s="246" t="s">
        <v>237</v>
      </c>
      <c r="E16" s="246">
        <v>2792</v>
      </c>
      <c r="F16" s="246">
        <v>1056</v>
      </c>
      <c r="G16" s="246">
        <v>880</v>
      </c>
      <c r="H16" s="246">
        <v>1872</v>
      </c>
      <c r="I16" s="246">
        <v>2928</v>
      </c>
      <c r="J16" s="246">
        <v>1224</v>
      </c>
      <c r="K16" s="246">
        <v>1144</v>
      </c>
      <c r="L16" s="246">
        <v>2808</v>
      </c>
      <c r="M16" s="246">
        <v>6992</v>
      </c>
      <c r="N16" s="246">
        <v>3496</v>
      </c>
      <c r="O16" s="246">
        <v>3200</v>
      </c>
      <c r="P16" s="246">
        <v>5824</v>
      </c>
      <c r="Q16" s="246">
        <v>440</v>
      </c>
      <c r="R16" s="248">
        <v>0</v>
      </c>
      <c r="S16" s="246">
        <v>88</v>
      </c>
      <c r="T16" s="246">
        <v>176</v>
      </c>
      <c r="U16" s="246">
        <v>232</v>
      </c>
      <c r="V16" s="246">
        <v>120</v>
      </c>
      <c r="W16" s="246">
        <v>120</v>
      </c>
      <c r="X16" s="246">
        <v>136</v>
      </c>
      <c r="Y16" s="246">
        <v>325.36</v>
      </c>
      <c r="Z16" s="246">
        <v>162.68</v>
      </c>
      <c r="AA16" s="246">
        <v>325.36</v>
      </c>
      <c r="AB16" s="248">
        <v>0</v>
      </c>
      <c r="AC16" s="246">
        <v>160</v>
      </c>
      <c r="AD16" s="248">
        <v>0</v>
      </c>
      <c r="AE16" s="246">
        <v>2272.32</v>
      </c>
      <c r="AF16" s="248">
        <v>0</v>
      </c>
      <c r="AG16" s="247">
        <f t="shared" si="0"/>
        <v>38773.72</v>
      </c>
    </row>
    <row r="17" ht="11.25" customHeight="1" spans="1:33">
      <c r="A17" s="245">
        <v>15</v>
      </c>
      <c r="B17" s="246" t="s">
        <v>235</v>
      </c>
      <c r="C17" s="246" t="s">
        <v>238</v>
      </c>
      <c r="D17" s="246" t="s">
        <v>237</v>
      </c>
      <c r="E17" s="246">
        <v>3720</v>
      </c>
      <c r="F17" s="246">
        <v>1368</v>
      </c>
      <c r="G17" s="246">
        <v>1072</v>
      </c>
      <c r="H17" s="246">
        <v>3528</v>
      </c>
      <c r="I17" s="246">
        <v>4836</v>
      </c>
      <c r="J17" s="246">
        <v>2052</v>
      </c>
      <c r="K17" s="246">
        <v>1892</v>
      </c>
      <c r="L17" s="246">
        <v>4250.4</v>
      </c>
      <c r="M17" s="246">
        <v>10880.8</v>
      </c>
      <c r="N17" s="246">
        <v>4616.8</v>
      </c>
      <c r="O17" s="246">
        <v>4160</v>
      </c>
      <c r="P17" s="246">
        <v>9616.8</v>
      </c>
      <c r="Q17" s="246">
        <v>440</v>
      </c>
      <c r="R17" s="248">
        <v>0</v>
      </c>
      <c r="S17" s="246">
        <v>88</v>
      </c>
      <c r="T17" s="246">
        <v>176</v>
      </c>
      <c r="U17" s="246">
        <v>624</v>
      </c>
      <c r="V17" s="246">
        <v>312</v>
      </c>
      <c r="W17" s="246">
        <v>312</v>
      </c>
      <c r="X17" s="246">
        <v>376</v>
      </c>
      <c r="Y17" s="246">
        <v>525.84</v>
      </c>
      <c r="Z17" s="246">
        <v>262.92</v>
      </c>
      <c r="AA17" s="246">
        <v>525.84</v>
      </c>
      <c r="AB17" s="248">
        <v>0</v>
      </c>
      <c r="AC17" s="246">
        <v>160</v>
      </c>
      <c r="AD17" s="248">
        <v>0</v>
      </c>
      <c r="AE17" s="246">
        <v>3508.38</v>
      </c>
      <c r="AF17" s="248">
        <v>0</v>
      </c>
      <c r="AG17" s="247">
        <f t="shared" si="0"/>
        <v>59303.78</v>
      </c>
    </row>
    <row r="18" ht="11.25" customHeight="1" spans="1:33">
      <c r="A18" s="246">
        <v>16</v>
      </c>
      <c r="B18" s="246" t="s">
        <v>235</v>
      </c>
      <c r="C18" s="246" t="s">
        <v>239</v>
      </c>
      <c r="D18" s="246" t="s">
        <v>237</v>
      </c>
      <c r="E18" s="246">
        <v>4656</v>
      </c>
      <c r="F18" s="246">
        <v>1776</v>
      </c>
      <c r="G18" s="246">
        <v>1540.8</v>
      </c>
      <c r="H18" s="246">
        <v>4128</v>
      </c>
      <c r="I18" s="246">
        <v>6984</v>
      </c>
      <c r="J18" s="246">
        <v>2664</v>
      </c>
      <c r="K18" s="246">
        <v>2368</v>
      </c>
      <c r="L18" s="246">
        <v>6192</v>
      </c>
      <c r="M18" s="246">
        <v>15713.6</v>
      </c>
      <c r="N18" s="246">
        <v>5993.6</v>
      </c>
      <c r="O18" s="246">
        <v>5584</v>
      </c>
      <c r="P18" s="246">
        <v>19040</v>
      </c>
      <c r="Q18" s="246">
        <v>440</v>
      </c>
      <c r="R18" s="248">
        <v>0</v>
      </c>
      <c r="S18" s="246">
        <v>88</v>
      </c>
      <c r="T18" s="246">
        <v>176</v>
      </c>
      <c r="U18" s="246">
        <v>1408</v>
      </c>
      <c r="V18" s="246">
        <v>704</v>
      </c>
      <c r="W18" s="246">
        <v>704</v>
      </c>
      <c r="X18" s="246">
        <v>848</v>
      </c>
      <c r="Y18" s="246">
        <v>602</v>
      </c>
      <c r="Z18" s="246">
        <v>301</v>
      </c>
      <c r="AA18" s="246">
        <v>602</v>
      </c>
      <c r="AB18" s="248">
        <v>0</v>
      </c>
      <c r="AC18" s="246">
        <v>160</v>
      </c>
      <c r="AD18" s="248">
        <v>0</v>
      </c>
      <c r="AE18" s="246">
        <v>4683.96</v>
      </c>
      <c r="AF18" s="248">
        <v>0</v>
      </c>
      <c r="AG18" s="247">
        <f t="shared" si="0"/>
        <v>87356.96</v>
      </c>
    </row>
    <row r="19" ht="11.25" customHeight="1" spans="1:33">
      <c r="A19" s="245">
        <v>17</v>
      </c>
      <c r="B19" s="246" t="s">
        <v>235</v>
      </c>
      <c r="C19" s="246" t="s">
        <v>240</v>
      </c>
      <c r="D19" s="246" t="s">
        <v>237</v>
      </c>
      <c r="E19" s="246">
        <v>12688</v>
      </c>
      <c r="F19" s="246">
        <v>2748</v>
      </c>
      <c r="G19" s="246">
        <v>2295.2</v>
      </c>
      <c r="H19" s="246">
        <v>7328</v>
      </c>
      <c r="I19" s="246">
        <v>19032</v>
      </c>
      <c r="J19" s="246">
        <v>4121.6</v>
      </c>
      <c r="K19" s="246">
        <v>3892</v>
      </c>
      <c r="L19" s="246">
        <v>10992</v>
      </c>
      <c r="M19" s="246">
        <v>42021.6</v>
      </c>
      <c r="N19" s="246">
        <v>9273.6</v>
      </c>
      <c r="O19" s="246">
        <v>8800</v>
      </c>
      <c r="P19" s="246">
        <v>24732</v>
      </c>
      <c r="Q19" s="246">
        <v>440</v>
      </c>
      <c r="R19" s="248">
        <v>0</v>
      </c>
      <c r="S19" s="246">
        <v>88</v>
      </c>
      <c r="T19" s="246">
        <v>176</v>
      </c>
      <c r="U19" s="246">
        <v>2552</v>
      </c>
      <c r="V19" s="246">
        <v>1272</v>
      </c>
      <c r="W19" s="246">
        <v>1272</v>
      </c>
      <c r="X19" s="246">
        <v>1528</v>
      </c>
      <c r="Y19" s="246">
        <v>1600.48</v>
      </c>
      <c r="Z19" s="246">
        <v>800.24</v>
      </c>
      <c r="AA19" s="246">
        <v>1600.48</v>
      </c>
      <c r="AB19" s="248">
        <v>0</v>
      </c>
      <c r="AC19" s="246">
        <v>400</v>
      </c>
      <c r="AD19" s="248">
        <v>0</v>
      </c>
      <c r="AE19" s="246">
        <v>11726.64</v>
      </c>
      <c r="AF19" s="248">
        <v>0</v>
      </c>
      <c r="AG19" s="247">
        <f t="shared" si="0"/>
        <v>171379.84</v>
      </c>
    </row>
    <row r="20" ht="11.25" customHeight="1" spans="1:33">
      <c r="A20" s="246">
        <v>18</v>
      </c>
      <c r="B20" s="246" t="s">
        <v>235</v>
      </c>
      <c r="C20" s="246" t="s">
        <v>241</v>
      </c>
      <c r="D20" s="246" t="s">
        <v>237</v>
      </c>
      <c r="E20" s="246">
        <v>15056</v>
      </c>
      <c r="F20" s="246">
        <v>4400</v>
      </c>
      <c r="G20" s="246">
        <v>3856</v>
      </c>
      <c r="H20" s="246">
        <v>9840</v>
      </c>
      <c r="I20" s="246">
        <v>22584</v>
      </c>
      <c r="J20" s="246">
        <v>6600</v>
      </c>
      <c r="K20" s="246">
        <v>6260</v>
      </c>
      <c r="L20" s="246">
        <v>14760</v>
      </c>
      <c r="M20" s="246">
        <v>50813.6</v>
      </c>
      <c r="N20" s="246">
        <v>14849.6</v>
      </c>
      <c r="O20" s="246">
        <v>13760</v>
      </c>
      <c r="P20" s="246">
        <v>41209.6</v>
      </c>
      <c r="Q20" s="246">
        <v>440</v>
      </c>
      <c r="R20" s="248">
        <v>0</v>
      </c>
      <c r="S20" s="246">
        <v>88</v>
      </c>
      <c r="T20" s="246">
        <v>176</v>
      </c>
      <c r="U20" s="246">
        <v>3792</v>
      </c>
      <c r="V20" s="246">
        <v>1896</v>
      </c>
      <c r="W20" s="246">
        <v>1896</v>
      </c>
      <c r="X20" s="246">
        <v>2280</v>
      </c>
      <c r="Y20" s="246">
        <v>4063.92</v>
      </c>
      <c r="Z20" s="246">
        <v>2031.96</v>
      </c>
      <c r="AA20" s="246">
        <v>4063.92</v>
      </c>
      <c r="AB20" s="248">
        <v>0</v>
      </c>
      <c r="AC20" s="246">
        <v>400</v>
      </c>
      <c r="AD20" s="248">
        <v>0</v>
      </c>
      <c r="AE20" s="246">
        <v>24824.5452</v>
      </c>
      <c r="AF20" s="248">
        <v>0</v>
      </c>
      <c r="AG20" s="247">
        <f t="shared" si="0"/>
        <v>249941.1452</v>
      </c>
    </row>
    <row r="21" ht="11.25" customHeight="1" spans="1:33">
      <c r="A21" s="245">
        <v>19</v>
      </c>
      <c r="B21" s="246" t="s">
        <v>235</v>
      </c>
      <c r="C21" s="246" t="s">
        <v>242</v>
      </c>
      <c r="D21" s="246" t="s">
        <v>237</v>
      </c>
      <c r="E21" s="246">
        <v>22584</v>
      </c>
      <c r="F21" s="246">
        <v>6600</v>
      </c>
      <c r="G21" s="246">
        <v>5548</v>
      </c>
      <c r="H21" s="246">
        <v>19600</v>
      </c>
      <c r="I21" s="258">
        <v>0</v>
      </c>
      <c r="J21" s="258">
        <v>0</v>
      </c>
      <c r="K21" s="258">
        <v>0</v>
      </c>
      <c r="L21" s="259">
        <v>0</v>
      </c>
      <c r="M21" s="246">
        <v>76284.8</v>
      </c>
      <c r="N21" s="246">
        <v>22274.4</v>
      </c>
      <c r="O21" s="248">
        <v>0</v>
      </c>
      <c r="P21" s="246">
        <v>49814.4</v>
      </c>
      <c r="Q21" s="248">
        <v>0</v>
      </c>
      <c r="R21" s="248">
        <v>0</v>
      </c>
      <c r="S21" s="246">
        <v>88</v>
      </c>
      <c r="T21" s="246">
        <v>176</v>
      </c>
      <c r="U21" s="246">
        <v>5512</v>
      </c>
      <c r="V21" s="246">
        <v>2752</v>
      </c>
      <c r="W21" s="246">
        <v>2752</v>
      </c>
      <c r="X21" s="246">
        <v>3304</v>
      </c>
      <c r="Y21" s="246">
        <v>4063.92</v>
      </c>
      <c r="Z21" s="246">
        <v>2031.96</v>
      </c>
      <c r="AA21" s="246">
        <v>4063.92</v>
      </c>
      <c r="AB21" s="248">
        <v>0</v>
      </c>
      <c r="AC21" s="246">
        <v>640</v>
      </c>
      <c r="AD21" s="248">
        <v>0</v>
      </c>
      <c r="AE21" s="246">
        <v>29789.45424</v>
      </c>
      <c r="AF21" s="248">
        <v>0</v>
      </c>
      <c r="AG21" s="247">
        <f t="shared" si="0"/>
        <v>257878.85424</v>
      </c>
    </row>
    <row r="22" ht="11.25" customHeight="1" spans="1:33">
      <c r="A22" s="246">
        <v>20</v>
      </c>
      <c r="B22" s="246" t="s">
        <v>235</v>
      </c>
      <c r="C22" s="246" t="s">
        <v>238</v>
      </c>
      <c r="D22" s="246" t="s">
        <v>243</v>
      </c>
      <c r="E22" s="249">
        <v>3720</v>
      </c>
      <c r="F22" s="249">
        <v>1368</v>
      </c>
      <c r="G22" s="249">
        <v>1264</v>
      </c>
      <c r="H22" s="249">
        <v>3528</v>
      </c>
      <c r="I22" s="260">
        <v>0</v>
      </c>
      <c r="J22" s="260">
        <v>0</v>
      </c>
      <c r="K22" s="260">
        <v>0</v>
      </c>
      <c r="L22" s="260">
        <v>0</v>
      </c>
      <c r="M22" s="249">
        <v>10880.8</v>
      </c>
      <c r="N22" s="249">
        <v>4616.8</v>
      </c>
      <c r="O22" s="260">
        <v>0</v>
      </c>
      <c r="P22" s="249">
        <v>9616.8</v>
      </c>
      <c r="Q22" s="248">
        <v>0</v>
      </c>
      <c r="R22" s="248">
        <v>0</v>
      </c>
      <c r="S22" s="246">
        <v>88</v>
      </c>
      <c r="T22" s="246">
        <v>176</v>
      </c>
      <c r="U22" s="246">
        <v>1272</v>
      </c>
      <c r="V22" s="246">
        <v>632</v>
      </c>
      <c r="W22" s="246">
        <v>632</v>
      </c>
      <c r="X22" s="246">
        <v>760</v>
      </c>
      <c r="Y22" s="246">
        <v>1600.48</v>
      </c>
      <c r="Z22" s="246">
        <v>800.24</v>
      </c>
      <c r="AA22" s="246">
        <v>1600.48</v>
      </c>
      <c r="AB22" s="248">
        <v>0</v>
      </c>
      <c r="AC22" s="246">
        <v>640</v>
      </c>
      <c r="AD22" s="248">
        <v>0</v>
      </c>
      <c r="AE22" s="246">
        <v>14689.08</v>
      </c>
      <c r="AF22" s="248">
        <v>0</v>
      </c>
      <c r="AG22" s="247">
        <f t="shared" si="0"/>
        <v>57884.68</v>
      </c>
    </row>
    <row r="23" ht="11.25" customHeight="1" spans="1:33">
      <c r="A23" s="245">
        <v>21</v>
      </c>
      <c r="B23" s="246" t="s">
        <v>235</v>
      </c>
      <c r="C23" s="246" t="s">
        <v>239</v>
      </c>
      <c r="D23" s="246" t="s">
        <v>243</v>
      </c>
      <c r="E23" s="249">
        <v>4656</v>
      </c>
      <c r="F23" s="249">
        <v>1776</v>
      </c>
      <c r="G23" s="249">
        <v>1584</v>
      </c>
      <c r="H23" s="249">
        <v>4128</v>
      </c>
      <c r="I23" s="260">
        <v>0</v>
      </c>
      <c r="J23" s="260">
        <v>0</v>
      </c>
      <c r="K23" s="260">
        <v>0</v>
      </c>
      <c r="L23" s="260">
        <v>0</v>
      </c>
      <c r="M23" s="249">
        <v>15713.6</v>
      </c>
      <c r="N23" s="249">
        <v>5993.6</v>
      </c>
      <c r="O23" s="260">
        <v>0</v>
      </c>
      <c r="P23" s="249">
        <v>3840</v>
      </c>
      <c r="Q23" s="248">
        <v>0</v>
      </c>
      <c r="R23" s="248">
        <v>0</v>
      </c>
      <c r="S23" s="246">
        <v>88</v>
      </c>
      <c r="T23" s="246">
        <v>176</v>
      </c>
      <c r="U23" s="246">
        <v>2856</v>
      </c>
      <c r="V23" s="246">
        <v>1432</v>
      </c>
      <c r="W23" s="246">
        <v>1432</v>
      </c>
      <c r="X23" s="246">
        <v>1712</v>
      </c>
      <c r="Y23" s="246">
        <v>1600.48</v>
      </c>
      <c r="Z23" s="246">
        <v>800.24</v>
      </c>
      <c r="AA23" s="246">
        <v>1600.48</v>
      </c>
      <c r="AB23" s="248">
        <v>0</v>
      </c>
      <c r="AC23" s="246">
        <v>640</v>
      </c>
      <c r="AD23" s="248">
        <v>0</v>
      </c>
      <c r="AE23" s="246">
        <v>3408.48</v>
      </c>
      <c r="AF23" s="248">
        <v>0</v>
      </c>
      <c r="AG23" s="247">
        <f t="shared" si="0"/>
        <v>53436.88</v>
      </c>
    </row>
    <row r="24" ht="11.25" customHeight="1" spans="1:33">
      <c r="A24" s="246">
        <v>22</v>
      </c>
      <c r="B24" s="246" t="s">
        <v>235</v>
      </c>
      <c r="C24" s="246" t="s">
        <v>240</v>
      </c>
      <c r="D24" s="246" t="s">
        <v>243</v>
      </c>
      <c r="E24" s="249">
        <v>12688</v>
      </c>
      <c r="F24" s="249">
        <v>2748</v>
      </c>
      <c r="G24" s="249">
        <v>2316</v>
      </c>
      <c r="H24" s="249">
        <v>7328</v>
      </c>
      <c r="I24" s="260">
        <v>0</v>
      </c>
      <c r="J24" s="260">
        <v>0</v>
      </c>
      <c r="K24" s="260">
        <v>0</v>
      </c>
      <c r="L24" s="260">
        <v>0</v>
      </c>
      <c r="M24" s="249">
        <v>42821.6</v>
      </c>
      <c r="N24" s="249">
        <v>9273.6</v>
      </c>
      <c r="O24" s="260">
        <v>0</v>
      </c>
      <c r="P24" s="249">
        <v>24732</v>
      </c>
      <c r="Q24" s="248">
        <v>0</v>
      </c>
      <c r="R24" s="248">
        <v>0</v>
      </c>
      <c r="S24" s="246">
        <v>88</v>
      </c>
      <c r="T24" s="246">
        <v>176</v>
      </c>
      <c r="U24" s="246">
        <v>5168</v>
      </c>
      <c r="V24" s="246">
        <v>2584</v>
      </c>
      <c r="W24" s="246">
        <v>2584</v>
      </c>
      <c r="X24" s="246">
        <v>3096</v>
      </c>
      <c r="Y24" s="246">
        <v>4063.92</v>
      </c>
      <c r="Z24" s="246">
        <v>2031.96</v>
      </c>
      <c r="AA24" s="246">
        <v>4063.92</v>
      </c>
      <c r="AB24" s="248">
        <v>0</v>
      </c>
      <c r="AC24" s="246">
        <v>640</v>
      </c>
      <c r="AD24" s="248">
        <v>0</v>
      </c>
      <c r="AE24" s="246">
        <v>17589.96</v>
      </c>
      <c r="AF24" s="248">
        <v>0</v>
      </c>
      <c r="AG24" s="247">
        <f t="shared" si="0"/>
        <v>143992.96</v>
      </c>
    </row>
    <row r="25" ht="11.25" customHeight="1" spans="1:33">
      <c r="A25" s="245">
        <v>23</v>
      </c>
      <c r="B25" s="246" t="s">
        <v>235</v>
      </c>
      <c r="C25" s="246" t="s">
        <v>241</v>
      </c>
      <c r="D25" s="246" t="s">
        <v>243</v>
      </c>
      <c r="E25" s="249">
        <v>15056</v>
      </c>
      <c r="F25" s="249">
        <v>4400</v>
      </c>
      <c r="G25" s="249">
        <v>3800</v>
      </c>
      <c r="H25" s="249">
        <v>9840</v>
      </c>
      <c r="I25" s="260">
        <v>0</v>
      </c>
      <c r="J25" s="260">
        <v>0</v>
      </c>
      <c r="K25" s="260">
        <v>0</v>
      </c>
      <c r="L25" s="260">
        <v>0</v>
      </c>
      <c r="M25" s="249">
        <v>50813.6</v>
      </c>
      <c r="N25" s="249">
        <v>14849.6</v>
      </c>
      <c r="O25" s="260">
        <v>0</v>
      </c>
      <c r="P25" s="249">
        <v>33209.6</v>
      </c>
      <c r="Q25" s="248">
        <v>0</v>
      </c>
      <c r="R25" s="248">
        <v>0</v>
      </c>
      <c r="S25" s="246">
        <v>88</v>
      </c>
      <c r="T25" s="246">
        <v>176</v>
      </c>
      <c r="U25" s="246">
        <v>7688</v>
      </c>
      <c r="V25" s="246">
        <v>3840</v>
      </c>
      <c r="W25" s="246">
        <v>3840</v>
      </c>
      <c r="X25" s="246">
        <v>4608</v>
      </c>
      <c r="Y25" s="246">
        <v>4063.92</v>
      </c>
      <c r="Z25" s="246">
        <v>2031.96</v>
      </c>
      <c r="AA25" s="246">
        <v>4063.92</v>
      </c>
      <c r="AB25" s="248">
        <v>0</v>
      </c>
      <c r="AC25" s="246">
        <v>640</v>
      </c>
      <c r="AD25" s="248">
        <v>0</v>
      </c>
      <c r="AE25" s="246">
        <v>21107.952</v>
      </c>
      <c r="AF25" s="248">
        <v>0</v>
      </c>
      <c r="AG25" s="247">
        <f t="shared" si="0"/>
        <v>184116.552</v>
      </c>
    </row>
    <row r="26" ht="11.25" customHeight="1" spans="1:33">
      <c r="A26" s="246">
        <v>24</v>
      </c>
      <c r="B26" s="246" t="s">
        <v>235</v>
      </c>
      <c r="C26" s="246" t="s">
        <v>242</v>
      </c>
      <c r="D26" s="246" t="s">
        <v>243</v>
      </c>
      <c r="E26" s="249">
        <v>22584</v>
      </c>
      <c r="F26" s="249">
        <v>6600</v>
      </c>
      <c r="G26" s="249">
        <v>6368</v>
      </c>
      <c r="H26" s="249">
        <v>51600</v>
      </c>
      <c r="I26" s="260">
        <v>0</v>
      </c>
      <c r="J26" s="260">
        <v>0</v>
      </c>
      <c r="K26" s="260">
        <v>0</v>
      </c>
      <c r="L26" s="260">
        <v>0</v>
      </c>
      <c r="M26" s="249">
        <v>76284.8</v>
      </c>
      <c r="N26" s="249">
        <v>22274.4</v>
      </c>
      <c r="O26" s="260">
        <v>0</v>
      </c>
      <c r="P26" s="249">
        <v>49814.4</v>
      </c>
      <c r="Q26" s="248">
        <v>0</v>
      </c>
      <c r="R26" s="248">
        <v>0</v>
      </c>
      <c r="S26" s="246">
        <v>88</v>
      </c>
      <c r="T26" s="246">
        <v>176</v>
      </c>
      <c r="U26" s="246">
        <v>11160</v>
      </c>
      <c r="V26" s="246">
        <v>5576</v>
      </c>
      <c r="W26" s="246">
        <v>5576</v>
      </c>
      <c r="X26" s="246">
        <v>6696</v>
      </c>
      <c r="Y26" s="246">
        <v>4063.92</v>
      </c>
      <c r="Z26" s="246">
        <v>2031.96</v>
      </c>
      <c r="AA26" s="246">
        <v>4063.92</v>
      </c>
      <c r="AB26" s="248">
        <v>0</v>
      </c>
      <c r="AC26" s="246">
        <v>640</v>
      </c>
      <c r="AD26" s="248">
        <v>0</v>
      </c>
      <c r="AE26" s="246">
        <v>44684.18136</v>
      </c>
      <c r="AF26" s="248">
        <v>0</v>
      </c>
      <c r="AG26" s="247">
        <f t="shared" si="0"/>
        <v>320281.58136</v>
      </c>
    </row>
    <row r="27" ht="11.25" customHeight="1" spans="1:33">
      <c r="A27" s="245">
        <v>25</v>
      </c>
      <c r="B27" s="246" t="s">
        <v>244</v>
      </c>
      <c r="C27" s="246" t="s">
        <v>224</v>
      </c>
      <c r="D27" s="246" t="s">
        <v>222</v>
      </c>
      <c r="E27" s="246">
        <v>848</v>
      </c>
      <c r="F27" s="246">
        <v>352</v>
      </c>
      <c r="G27" s="248">
        <v>0</v>
      </c>
      <c r="H27" s="246">
        <v>704</v>
      </c>
      <c r="I27" s="248">
        <v>0</v>
      </c>
      <c r="J27" s="248">
        <v>0</v>
      </c>
      <c r="K27" s="248">
        <v>0</v>
      </c>
      <c r="L27" s="250">
        <v>0</v>
      </c>
      <c r="M27" s="246">
        <v>2120</v>
      </c>
      <c r="N27" s="246">
        <v>1056</v>
      </c>
      <c r="O27" s="248">
        <v>0</v>
      </c>
      <c r="P27" s="246">
        <v>1768</v>
      </c>
      <c r="Q27" s="248">
        <v>0</v>
      </c>
      <c r="R27" s="248">
        <v>0</v>
      </c>
      <c r="S27" s="246">
        <v>88</v>
      </c>
      <c r="T27" s="246">
        <v>176</v>
      </c>
      <c r="U27" s="246">
        <v>72</v>
      </c>
      <c r="V27" s="246">
        <v>32</v>
      </c>
      <c r="W27" s="246">
        <v>32</v>
      </c>
      <c r="X27" s="246">
        <v>40</v>
      </c>
      <c r="Y27" s="246">
        <v>215.6</v>
      </c>
      <c r="Z27" s="246">
        <v>107.8</v>
      </c>
      <c r="AA27" s="246">
        <v>215.6</v>
      </c>
      <c r="AB27" s="248">
        <v>0</v>
      </c>
      <c r="AC27" s="246">
        <v>160</v>
      </c>
      <c r="AD27" s="246">
        <v>960</v>
      </c>
      <c r="AE27" s="246">
        <v>502.2</v>
      </c>
      <c r="AF27" s="246">
        <v>1116</v>
      </c>
      <c r="AG27" s="247">
        <f t="shared" si="0"/>
        <v>10565.2</v>
      </c>
    </row>
    <row r="28" ht="11.25" customHeight="1" spans="1:33">
      <c r="A28" s="246">
        <v>26</v>
      </c>
      <c r="B28" s="246" t="s">
        <v>244</v>
      </c>
      <c r="C28" s="246" t="s">
        <v>225</v>
      </c>
      <c r="D28" s="246" t="s">
        <v>222</v>
      </c>
      <c r="E28" s="246">
        <v>1264</v>
      </c>
      <c r="F28" s="246">
        <v>528</v>
      </c>
      <c r="G28" s="248">
        <v>0</v>
      </c>
      <c r="H28" s="246">
        <v>1056</v>
      </c>
      <c r="I28" s="248">
        <v>0</v>
      </c>
      <c r="J28" s="248">
        <v>0</v>
      </c>
      <c r="K28" s="248">
        <v>0</v>
      </c>
      <c r="L28" s="250">
        <v>0</v>
      </c>
      <c r="M28" s="246">
        <v>3160</v>
      </c>
      <c r="N28" s="246">
        <v>1576</v>
      </c>
      <c r="O28" s="248">
        <v>0</v>
      </c>
      <c r="P28" s="246">
        <v>2632</v>
      </c>
      <c r="Q28" s="248">
        <v>0</v>
      </c>
      <c r="R28" s="248">
        <v>0</v>
      </c>
      <c r="S28" s="246">
        <v>88</v>
      </c>
      <c r="T28" s="246">
        <v>176</v>
      </c>
      <c r="U28" s="246">
        <v>104</v>
      </c>
      <c r="V28" s="246">
        <v>56</v>
      </c>
      <c r="W28" s="246">
        <v>56</v>
      </c>
      <c r="X28" s="246">
        <v>64</v>
      </c>
      <c r="Y28" s="246">
        <v>411.04</v>
      </c>
      <c r="Z28" s="246">
        <v>205.52</v>
      </c>
      <c r="AA28" s="246">
        <v>411.04</v>
      </c>
      <c r="AB28" s="248">
        <v>0</v>
      </c>
      <c r="AC28" s="246">
        <v>160</v>
      </c>
      <c r="AD28" s="246">
        <v>960</v>
      </c>
      <c r="AE28" s="246">
        <v>810</v>
      </c>
      <c r="AF28" s="246">
        <v>1800</v>
      </c>
      <c r="AG28" s="247">
        <f t="shared" si="0"/>
        <v>15517.6</v>
      </c>
    </row>
    <row r="29" ht="11.25" customHeight="1" spans="1:33">
      <c r="A29" s="245">
        <v>27</v>
      </c>
      <c r="B29" s="246" t="s">
        <v>244</v>
      </c>
      <c r="C29" s="246" t="s">
        <v>226</v>
      </c>
      <c r="D29" s="246" t="s">
        <v>222</v>
      </c>
      <c r="E29" s="246">
        <v>2040</v>
      </c>
      <c r="F29" s="246">
        <v>848</v>
      </c>
      <c r="G29" s="248">
        <v>0</v>
      </c>
      <c r="H29" s="246">
        <v>1704</v>
      </c>
      <c r="I29" s="248">
        <v>0</v>
      </c>
      <c r="J29" s="248">
        <v>0</v>
      </c>
      <c r="K29" s="248">
        <v>0</v>
      </c>
      <c r="L29" s="250">
        <v>0</v>
      </c>
      <c r="M29" s="246">
        <v>5104</v>
      </c>
      <c r="N29" s="246">
        <v>2552</v>
      </c>
      <c r="O29" s="248">
        <v>0</v>
      </c>
      <c r="P29" s="246">
        <v>4248</v>
      </c>
      <c r="Q29" s="248">
        <v>0</v>
      </c>
      <c r="R29" s="248">
        <v>0</v>
      </c>
      <c r="S29" s="246">
        <v>88</v>
      </c>
      <c r="T29" s="246">
        <v>176</v>
      </c>
      <c r="U29" s="246">
        <v>168</v>
      </c>
      <c r="V29" s="246">
        <v>88</v>
      </c>
      <c r="W29" s="246">
        <v>88</v>
      </c>
      <c r="X29" s="246">
        <v>104</v>
      </c>
      <c r="Y29" s="246">
        <v>642.88</v>
      </c>
      <c r="Z29" s="246">
        <v>321.44</v>
      </c>
      <c r="AA29" s="246">
        <v>642.88</v>
      </c>
      <c r="AB29" s="248">
        <v>0</v>
      </c>
      <c r="AC29" s="246">
        <v>160</v>
      </c>
      <c r="AD29" s="246">
        <v>960</v>
      </c>
      <c r="AE29" s="246">
        <v>1058.4</v>
      </c>
      <c r="AF29" s="246">
        <v>2352</v>
      </c>
      <c r="AG29" s="247">
        <f t="shared" si="0"/>
        <v>23345.6</v>
      </c>
    </row>
    <row r="30" ht="11.25" customHeight="1" spans="1:33">
      <c r="A30" s="246">
        <v>28</v>
      </c>
      <c r="B30" s="246" t="s">
        <v>244</v>
      </c>
      <c r="C30" s="246" t="s">
        <v>227</v>
      </c>
      <c r="D30" s="246" t="s">
        <v>222</v>
      </c>
      <c r="E30" s="246">
        <v>3792</v>
      </c>
      <c r="F30" s="246">
        <v>1576</v>
      </c>
      <c r="G30" s="248">
        <v>0</v>
      </c>
      <c r="H30" s="246">
        <v>3160</v>
      </c>
      <c r="I30" s="248">
        <v>0</v>
      </c>
      <c r="J30" s="248">
        <v>0</v>
      </c>
      <c r="K30" s="248">
        <v>0</v>
      </c>
      <c r="L30" s="250">
        <v>0</v>
      </c>
      <c r="M30" s="246">
        <v>9480</v>
      </c>
      <c r="N30" s="246">
        <v>4736</v>
      </c>
      <c r="O30" s="248">
        <v>0</v>
      </c>
      <c r="P30" s="246">
        <v>7896</v>
      </c>
      <c r="Q30" s="248">
        <v>0</v>
      </c>
      <c r="R30" s="248">
        <v>0</v>
      </c>
      <c r="S30" s="246">
        <v>88</v>
      </c>
      <c r="T30" s="246">
        <v>176</v>
      </c>
      <c r="U30" s="246">
        <v>312</v>
      </c>
      <c r="V30" s="246">
        <v>160</v>
      </c>
      <c r="W30" s="246">
        <v>160</v>
      </c>
      <c r="X30" s="246">
        <v>192</v>
      </c>
      <c r="Y30" s="246">
        <v>817.6</v>
      </c>
      <c r="Z30" s="246">
        <v>408.8</v>
      </c>
      <c r="AA30" s="246">
        <v>817.6</v>
      </c>
      <c r="AB30" s="248">
        <v>0</v>
      </c>
      <c r="AC30" s="246">
        <v>160</v>
      </c>
      <c r="AD30" s="246">
        <v>960</v>
      </c>
      <c r="AE30" s="246">
        <v>2379.6</v>
      </c>
      <c r="AF30" s="246">
        <v>5288</v>
      </c>
      <c r="AG30" s="247">
        <f t="shared" si="0"/>
        <v>42559.6</v>
      </c>
    </row>
    <row r="31" ht="11.25" customHeight="1" spans="1:33">
      <c r="A31" s="245">
        <v>29</v>
      </c>
      <c r="B31" s="246" t="s">
        <v>244</v>
      </c>
      <c r="C31" s="246" t="s">
        <v>228</v>
      </c>
      <c r="D31" s="246" t="s">
        <v>222</v>
      </c>
      <c r="E31" s="246">
        <v>8656</v>
      </c>
      <c r="F31" s="246">
        <v>3608</v>
      </c>
      <c r="G31" s="248">
        <v>0</v>
      </c>
      <c r="H31" s="246">
        <v>7216</v>
      </c>
      <c r="I31" s="251">
        <v>0</v>
      </c>
      <c r="J31" s="251">
        <v>0</v>
      </c>
      <c r="K31" s="251">
        <v>0</v>
      </c>
      <c r="L31" s="251">
        <v>0</v>
      </c>
      <c r="M31" s="246">
        <v>21648</v>
      </c>
      <c r="N31" s="246">
        <v>10824</v>
      </c>
      <c r="O31" s="251">
        <v>0</v>
      </c>
      <c r="P31" s="246">
        <v>18040</v>
      </c>
      <c r="Q31" s="248">
        <v>0</v>
      </c>
      <c r="R31" s="248">
        <v>0</v>
      </c>
      <c r="S31" s="246">
        <v>88</v>
      </c>
      <c r="T31" s="246">
        <v>176</v>
      </c>
      <c r="U31" s="246">
        <v>720</v>
      </c>
      <c r="V31" s="246">
        <v>360</v>
      </c>
      <c r="W31" s="246">
        <v>360</v>
      </c>
      <c r="X31" s="246">
        <v>432</v>
      </c>
      <c r="Y31" s="246">
        <v>854.56</v>
      </c>
      <c r="Z31" s="246">
        <v>427.28</v>
      </c>
      <c r="AA31" s="246">
        <v>854.56</v>
      </c>
      <c r="AB31" s="248">
        <v>0</v>
      </c>
      <c r="AC31" s="246">
        <v>160</v>
      </c>
      <c r="AD31" s="246">
        <v>960</v>
      </c>
      <c r="AE31" s="246">
        <v>3031.2</v>
      </c>
      <c r="AF31" s="246">
        <v>6736</v>
      </c>
      <c r="AG31" s="247">
        <f t="shared" si="0"/>
        <v>85151.6</v>
      </c>
    </row>
    <row r="32" ht="11.25" customHeight="1" spans="1:33">
      <c r="A32" s="246">
        <v>30</v>
      </c>
      <c r="B32" s="246" t="s">
        <v>244</v>
      </c>
      <c r="C32" s="246" t="s">
        <v>229</v>
      </c>
      <c r="D32" s="246" t="s">
        <v>222</v>
      </c>
      <c r="E32" s="246">
        <v>15384</v>
      </c>
      <c r="F32" s="246">
        <v>6408</v>
      </c>
      <c r="G32" s="248">
        <v>0</v>
      </c>
      <c r="H32" s="246">
        <v>12824</v>
      </c>
      <c r="I32" s="251">
        <v>0</v>
      </c>
      <c r="J32" s="251">
        <v>0</v>
      </c>
      <c r="K32" s="251">
        <v>0</v>
      </c>
      <c r="L32" s="251">
        <v>0</v>
      </c>
      <c r="M32" s="246">
        <v>38464</v>
      </c>
      <c r="N32" s="246">
        <v>19232</v>
      </c>
      <c r="O32" s="251">
        <v>0</v>
      </c>
      <c r="P32" s="246">
        <v>32056</v>
      </c>
      <c r="Q32" s="248">
        <v>0</v>
      </c>
      <c r="R32" s="248">
        <v>0</v>
      </c>
      <c r="S32" s="246">
        <v>88</v>
      </c>
      <c r="T32" s="246">
        <v>176</v>
      </c>
      <c r="U32" s="246">
        <v>1280</v>
      </c>
      <c r="V32" s="246">
        <v>640</v>
      </c>
      <c r="W32" s="246">
        <v>640</v>
      </c>
      <c r="X32" s="246">
        <v>768</v>
      </c>
      <c r="Y32" s="246">
        <v>1320.48</v>
      </c>
      <c r="Z32" s="246">
        <v>660.24</v>
      </c>
      <c r="AA32" s="246">
        <v>1320.48</v>
      </c>
      <c r="AB32" s="248">
        <v>0</v>
      </c>
      <c r="AC32" s="246">
        <v>160</v>
      </c>
      <c r="AD32" s="246">
        <v>960</v>
      </c>
      <c r="AE32" s="246">
        <v>4755.6</v>
      </c>
      <c r="AF32" s="246">
        <v>10568</v>
      </c>
      <c r="AG32" s="247">
        <f t="shared" si="0"/>
        <v>147704.8</v>
      </c>
    </row>
    <row r="33" ht="11.25" customHeight="1" spans="1:33">
      <c r="A33" s="245">
        <v>31</v>
      </c>
      <c r="B33" s="246" t="s">
        <v>244</v>
      </c>
      <c r="C33" s="246" t="s">
        <v>230</v>
      </c>
      <c r="D33" s="246" t="s">
        <v>222</v>
      </c>
      <c r="E33" s="246">
        <v>21608</v>
      </c>
      <c r="F33" s="246">
        <v>9000</v>
      </c>
      <c r="G33" s="248">
        <v>0</v>
      </c>
      <c r="H33" s="246">
        <v>18008</v>
      </c>
      <c r="I33" s="251">
        <v>0</v>
      </c>
      <c r="J33" s="251">
        <v>0</v>
      </c>
      <c r="K33" s="251">
        <v>0</v>
      </c>
      <c r="L33" s="251">
        <v>0</v>
      </c>
      <c r="M33" s="246">
        <v>54016</v>
      </c>
      <c r="N33" s="246">
        <v>27008</v>
      </c>
      <c r="O33" s="251">
        <v>0</v>
      </c>
      <c r="P33" s="246">
        <v>45016</v>
      </c>
      <c r="Q33" s="248">
        <v>0</v>
      </c>
      <c r="R33" s="248">
        <v>0</v>
      </c>
      <c r="S33" s="246">
        <v>88</v>
      </c>
      <c r="T33" s="246">
        <v>176</v>
      </c>
      <c r="U33" s="246">
        <v>9000</v>
      </c>
      <c r="V33" s="246">
        <v>904</v>
      </c>
      <c r="W33" s="246">
        <v>904</v>
      </c>
      <c r="X33" s="246">
        <v>1080</v>
      </c>
      <c r="Y33" s="246">
        <v>1900.08</v>
      </c>
      <c r="Z33" s="246">
        <v>950.04</v>
      </c>
      <c r="AA33" s="246">
        <v>1900.08</v>
      </c>
      <c r="AB33" s="248">
        <v>0</v>
      </c>
      <c r="AC33" s="246">
        <v>160</v>
      </c>
      <c r="AD33" s="246">
        <v>960</v>
      </c>
      <c r="AE33" s="246">
        <v>5171.04</v>
      </c>
      <c r="AF33" s="246">
        <v>11491.2</v>
      </c>
      <c r="AG33" s="247">
        <f t="shared" si="0"/>
        <v>209340.44</v>
      </c>
    </row>
    <row r="34" ht="11.25" customHeight="1" spans="1:33">
      <c r="A34" s="246">
        <v>32</v>
      </c>
      <c r="B34" s="246" t="s">
        <v>245</v>
      </c>
      <c r="C34" s="246" t="s">
        <v>225</v>
      </c>
      <c r="D34" s="246" t="s">
        <v>246</v>
      </c>
      <c r="E34" s="248">
        <v>0</v>
      </c>
      <c r="F34" s="248">
        <v>0</v>
      </c>
      <c r="G34" s="248">
        <v>0</v>
      </c>
      <c r="H34" s="248">
        <v>0</v>
      </c>
      <c r="I34" s="248">
        <v>0</v>
      </c>
      <c r="J34" s="248">
        <v>0</v>
      </c>
      <c r="K34" s="248">
        <v>0</v>
      </c>
      <c r="L34" s="248">
        <v>0</v>
      </c>
      <c r="M34" s="248">
        <v>0</v>
      </c>
      <c r="N34" s="248">
        <v>0</v>
      </c>
      <c r="O34" s="248">
        <v>0</v>
      </c>
      <c r="P34" s="248">
        <v>0</v>
      </c>
      <c r="Q34" s="248">
        <v>0</v>
      </c>
      <c r="R34" s="248">
        <v>0</v>
      </c>
      <c r="S34" s="246">
        <v>88</v>
      </c>
      <c r="T34" s="246">
        <v>176</v>
      </c>
      <c r="U34" s="248">
        <v>0</v>
      </c>
      <c r="V34" s="246">
        <v>1200</v>
      </c>
      <c r="W34" s="246">
        <v>1200</v>
      </c>
      <c r="X34" s="246">
        <v>1200</v>
      </c>
      <c r="Y34" s="246">
        <v>642.88</v>
      </c>
      <c r="Z34" s="248">
        <v>0</v>
      </c>
      <c r="AA34" s="248">
        <v>0</v>
      </c>
      <c r="AB34" s="248">
        <v>0</v>
      </c>
      <c r="AC34" s="246">
        <v>160</v>
      </c>
      <c r="AD34" s="246">
        <v>960</v>
      </c>
      <c r="AE34" s="248">
        <v>0</v>
      </c>
      <c r="AF34" s="248">
        <v>0</v>
      </c>
      <c r="AG34" s="247">
        <f t="shared" si="0"/>
        <v>5626.88</v>
      </c>
    </row>
    <row r="35" ht="11.25" customHeight="1" spans="1:33">
      <c r="A35" s="245">
        <v>33</v>
      </c>
      <c r="B35" s="246" t="s">
        <v>245</v>
      </c>
      <c r="C35" s="246" t="s">
        <v>227</v>
      </c>
      <c r="D35" s="246" t="s">
        <v>246</v>
      </c>
      <c r="E35" s="24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6">
        <v>88</v>
      </c>
      <c r="T35" s="246">
        <v>176</v>
      </c>
      <c r="U35" s="248">
        <v>0</v>
      </c>
      <c r="V35" s="246">
        <v>2160</v>
      </c>
      <c r="W35" s="246">
        <v>2160</v>
      </c>
      <c r="X35" s="246">
        <v>2160</v>
      </c>
      <c r="Y35" s="246">
        <v>854.56</v>
      </c>
      <c r="Z35" s="248">
        <v>0</v>
      </c>
      <c r="AA35" s="248">
        <v>0</v>
      </c>
      <c r="AB35" s="248">
        <v>0</v>
      </c>
      <c r="AC35" s="246">
        <v>160</v>
      </c>
      <c r="AD35" s="246">
        <v>960</v>
      </c>
      <c r="AE35" s="248">
        <v>0</v>
      </c>
      <c r="AF35" s="248">
        <v>0</v>
      </c>
      <c r="AG35" s="247">
        <f t="shared" si="0"/>
        <v>8718.56</v>
      </c>
    </row>
    <row r="36" ht="11.25" customHeight="1" spans="1:33">
      <c r="A36" s="246">
        <v>34</v>
      </c>
      <c r="B36" s="246" t="s">
        <v>245</v>
      </c>
      <c r="C36" s="246" t="s">
        <v>228</v>
      </c>
      <c r="D36" s="246" t="s">
        <v>246</v>
      </c>
      <c r="E36" s="248">
        <v>0</v>
      </c>
      <c r="F36" s="248">
        <v>0</v>
      </c>
      <c r="G36" s="248">
        <v>0</v>
      </c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0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6">
        <v>88</v>
      </c>
      <c r="T36" s="246">
        <v>176</v>
      </c>
      <c r="U36" s="248">
        <v>0</v>
      </c>
      <c r="V36" s="246">
        <v>2880</v>
      </c>
      <c r="W36" s="246">
        <v>2880</v>
      </c>
      <c r="X36" s="246">
        <v>2880</v>
      </c>
      <c r="Y36" s="246">
        <v>1320.48</v>
      </c>
      <c r="Z36" s="248">
        <v>0</v>
      </c>
      <c r="AA36" s="248">
        <v>0</v>
      </c>
      <c r="AB36" s="248">
        <v>0</v>
      </c>
      <c r="AC36" s="246">
        <v>400</v>
      </c>
      <c r="AD36" s="246">
        <v>960</v>
      </c>
      <c r="AE36" s="248">
        <v>0</v>
      </c>
      <c r="AF36" s="248">
        <v>0</v>
      </c>
      <c r="AG36" s="247">
        <f t="shared" si="0"/>
        <v>11584.48</v>
      </c>
    </row>
    <row r="37" ht="11.25" customHeight="1" spans="1:33">
      <c r="A37" s="245">
        <v>35</v>
      </c>
      <c r="B37" s="246" t="s">
        <v>245</v>
      </c>
      <c r="C37" s="246" t="s">
        <v>229</v>
      </c>
      <c r="D37" s="246" t="s">
        <v>246</v>
      </c>
      <c r="E37" s="248">
        <v>0</v>
      </c>
      <c r="F37" s="248">
        <v>0</v>
      </c>
      <c r="G37" s="248">
        <v>0</v>
      </c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0</v>
      </c>
      <c r="P37" s="248">
        <v>0</v>
      </c>
      <c r="Q37" s="248">
        <v>0</v>
      </c>
      <c r="R37" s="248">
        <v>0</v>
      </c>
      <c r="S37" s="246">
        <v>88</v>
      </c>
      <c r="T37" s="246">
        <v>176</v>
      </c>
      <c r="U37" s="248">
        <v>0</v>
      </c>
      <c r="V37" s="246">
        <v>3600</v>
      </c>
      <c r="W37" s="246">
        <v>3600</v>
      </c>
      <c r="X37" s="246">
        <v>3600</v>
      </c>
      <c r="Y37" s="246">
        <v>1900.08</v>
      </c>
      <c r="Z37" s="248">
        <v>0</v>
      </c>
      <c r="AA37" s="248">
        <v>0</v>
      </c>
      <c r="AB37" s="248">
        <v>0</v>
      </c>
      <c r="AC37" s="246">
        <v>400</v>
      </c>
      <c r="AD37" s="246">
        <v>960</v>
      </c>
      <c r="AE37" s="248">
        <v>0</v>
      </c>
      <c r="AF37" s="248">
        <v>0</v>
      </c>
      <c r="AG37" s="247">
        <f t="shared" si="0"/>
        <v>14324.08</v>
      </c>
    </row>
    <row r="38" ht="11.25" customHeight="1" spans="1:33">
      <c r="A38" s="246">
        <v>36</v>
      </c>
      <c r="B38" s="246" t="s">
        <v>247</v>
      </c>
      <c r="C38" s="246" t="s">
        <v>236</v>
      </c>
      <c r="D38" s="246" t="s">
        <v>237</v>
      </c>
      <c r="E38" s="250">
        <v>0</v>
      </c>
      <c r="F38" s="246">
        <v>304</v>
      </c>
      <c r="G38" s="251">
        <v>0</v>
      </c>
      <c r="H38" s="248">
        <v>0</v>
      </c>
      <c r="I38" s="248">
        <v>0</v>
      </c>
      <c r="J38" s="248">
        <v>0</v>
      </c>
      <c r="K38" s="248">
        <v>0</v>
      </c>
      <c r="L38" s="248">
        <v>0</v>
      </c>
      <c r="M38" s="248">
        <v>0</v>
      </c>
      <c r="N38" s="248">
        <v>0</v>
      </c>
      <c r="O38" s="248">
        <v>0</v>
      </c>
      <c r="P38" s="248">
        <v>0</v>
      </c>
      <c r="Q38" s="248">
        <v>0</v>
      </c>
      <c r="R38" s="246">
        <v>240</v>
      </c>
      <c r="S38" s="246">
        <v>176</v>
      </c>
      <c r="T38" s="246">
        <v>176</v>
      </c>
      <c r="U38" s="246">
        <v>64</v>
      </c>
      <c r="V38" s="246">
        <v>32</v>
      </c>
      <c r="W38" s="246">
        <v>32</v>
      </c>
      <c r="X38" s="246">
        <v>40</v>
      </c>
      <c r="Y38" s="246">
        <v>215.6</v>
      </c>
      <c r="Z38" s="246">
        <v>107.8</v>
      </c>
      <c r="AA38" s="246">
        <v>215.6</v>
      </c>
      <c r="AB38" s="248">
        <v>0</v>
      </c>
      <c r="AC38" s="246">
        <v>160</v>
      </c>
      <c r="AD38" s="248">
        <v>0</v>
      </c>
      <c r="AE38" s="248">
        <v>0</v>
      </c>
      <c r="AF38" s="246">
        <v>860.8</v>
      </c>
      <c r="AG38" s="247">
        <f t="shared" si="0"/>
        <v>2623.8</v>
      </c>
    </row>
    <row r="39" ht="11.25" customHeight="1" spans="1:33">
      <c r="A39" s="245">
        <v>37</v>
      </c>
      <c r="B39" s="246" t="s">
        <v>247</v>
      </c>
      <c r="C39" s="246" t="s">
        <v>238</v>
      </c>
      <c r="D39" s="246" t="s">
        <v>237</v>
      </c>
      <c r="E39" s="250">
        <v>0</v>
      </c>
      <c r="F39" s="246">
        <v>720</v>
      </c>
      <c r="G39" s="251">
        <v>0</v>
      </c>
      <c r="H39" s="248">
        <v>0</v>
      </c>
      <c r="I39" s="248">
        <v>0</v>
      </c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6">
        <v>240</v>
      </c>
      <c r="S39" s="246">
        <v>176</v>
      </c>
      <c r="T39" s="246">
        <v>352</v>
      </c>
      <c r="U39" s="246">
        <v>144</v>
      </c>
      <c r="V39" s="246">
        <v>72</v>
      </c>
      <c r="W39" s="246">
        <v>72</v>
      </c>
      <c r="X39" s="246">
        <v>88</v>
      </c>
      <c r="Y39" s="246">
        <v>642.88</v>
      </c>
      <c r="Z39" s="246">
        <v>321.44</v>
      </c>
      <c r="AA39" s="246">
        <v>642.88</v>
      </c>
      <c r="AB39" s="248">
        <v>0</v>
      </c>
      <c r="AC39" s="246">
        <v>160</v>
      </c>
      <c r="AD39" s="248">
        <v>0</v>
      </c>
      <c r="AE39" s="248">
        <v>0</v>
      </c>
      <c r="AF39" s="246">
        <v>2011.2</v>
      </c>
      <c r="AG39" s="247">
        <f t="shared" si="0"/>
        <v>5642.4</v>
      </c>
    </row>
    <row r="40" ht="11.25" customHeight="1" spans="1:33">
      <c r="A40" s="246">
        <v>38</v>
      </c>
      <c r="B40" s="246" t="s">
        <v>247</v>
      </c>
      <c r="C40" s="246" t="s">
        <v>239</v>
      </c>
      <c r="D40" s="246" t="s">
        <v>237</v>
      </c>
      <c r="E40" s="250">
        <v>0</v>
      </c>
      <c r="F40" s="246">
        <v>1424</v>
      </c>
      <c r="G40" s="251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6">
        <v>240</v>
      </c>
      <c r="S40" s="246">
        <v>176</v>
      </c>
      <c r="T40" s="246">
        <v>352</v>
      </c>
      <c r="U40" s="246">
        <v>288</v>
      </c>
      <c r="V40" s="246">
        <v>144</v>
      </c>
      <c r="W40" s="246">
        <v>144</v>
      </c>
      <c r="X40" s="246">
        <v>168</v>
      </c>
      <c r="Y40" s="246">
        <v>817.6</v>
      </c>
      <c r="Z40" s="246">
        <v>408.8</v>
      </c>
      <c r="AA40" s="246">
        <v>817.6</v>
      </c>
      <c r="AB40" s="248">
        <v>0</v>
      </c>
      <c r="AC40" s="246">
        <v>160</v>
      </c>
      <c r="AD40" s="248">
        <v>0</v>
      </c>
      <c r="AE40" s="248">
        <v>0</v>
      </c>
      <c r="AF40" s="246">
        <v>4022.4</v>
      </c>
      <c r="AG40" s="247">
        <f t="shared" si="0"/>
        <v>9162.4</v>
      </c>
    </row>
    <row r="41" ht="11.25" customHeight="1" spans="1:33">
      <c r="A41" s="245">
        <v>39</v>
      </c>
      <c r="B41" s="246" t="s">
        <v>247</v>
      </c>
      <c r="C41" s="246" t="s">
        <v>240</v>
      </c>
      <c r="D41" s="246" t="s">
        <v>237</v>
      </c>
      <c r="E41" s="250">
        <v>0</v>
      </c>
      <c r="F41" s="246">
        <v>2048</v>
      </c>
      <c r="G41" s="251">
        <v>0</v>
      </c>
      <c r="H41" s="248">
        <v>0</v>
      </c>
      <c r="I41" s="248">
        <v>0</v>
      </c>
      <c r="J41" s="248">
        <v>0</v>
      </c>
      <c r="K41" s="248">
        <v>0</v>
      </c>
      <c r="L41" s="248">
        <v>0</v>
      </c>
      <c r="M41" s="248">
        <v>0</v>
      </c>
      <c r="N41" s="248">
        <v>0</v>
      </c>
      <c r="O41" s="248">
        <v>0</v>
      </c>
      <c r="P41" s="248">
        <v>0</v>
      </c>
      <c r="Q41" s="248">
        <v>0</v>
      </c>
      <c r="R41" s="246">
        <v>240</v>
      </c>
      <c r="S41" s="246">
        <v>176</v>
      </c>
      <c r="T41" s="246">
        <v>352</v>
      </c>
      <c r="U41" s="246">
        <v>408</v>
      </c>
      <c r="V41" s="246">
        <v>208</v>
      </c>
      <c r="W41" s="246">
        <v>208</v>
      </c>
      <c r="X41" s="246">
        <v>248</v>
      </c>
      <c r="Y41" s="246">
        <v>854.56</v>
      </c>
      <c r="Z41" s="246">
        <v>427.28</v>
      </c>
      <c r="AA41" s="246">
        <v>854.56</v>
      </c>
      <c r="AB41" s="248">
        <v>0</v>
      </c>
      <c r="AC41" s="246">
        <v>400</v>
      </c>
      <c r="AD41" s="248">
        <v>0</v>
      </c>
      <c r="AE41" s="248">
        <v>0</v>
      </c>
      <c r="AF41" s="246">
        <v>6400</v>
      </c>
      <c r="AG41" s="247">
        <f t="shared" si="0"/>
        <v>12824.4</v>
      </c>
    </row>
    <row r="42" ht="11.25" customHeight="1" spans="1:33">
      <c r="A42" s="246">
        <v>40</v>
      </c>
      <c r="B42" s="246" t="s">
        <v>247</v>
      </c>
      <c r="C42" s="246" t="s">
        <v>241</v>
      </c>
      <c r="D42" s="246" t="s">
        <v>237</v>
      </c>
      <c r="E42" s="250">
        <v>0</v>
      </c>
      <c r="F42" s="246">
        <v>2968</v>
      </c>
      <c r="G42" s="251">
        <v>0</v>
      </c>
      <c r="H42" s="248">
        <v>0</v>
      </c>
      <c r="I42" s="248">
        <v>0</v>
      </c>
      <c r="J42" s="248">
        <v>0</v>
      </c>
      <c r="K42" s="248">
        <v>0</v>
      </c>
      <c r="L42" s="248">
        <v>0</v>
      </c>
      <c r="M42" s="248">
        <v>0</v>
      </c>
      <c r="N42" s="248">
        <v>0</v>
      </c>
      <c r="O42" s="248">
        <v>0</v>
      </c>
      <c r="P42" s="248">
        <v>0</v>
      </c>
      <c r="Q42" s="248">
        <v>0</v>
      </c>
      <c r="R42" s="246">
        <v>400</v>
      </c>
      <c r="S42" s="246">
        <v>176</v>
      </c>
      <c r="T42" s="246">
        <v>352</v>
      </c>
      <c r="U42" s="246">
        <v>592</v>
      </c>
      <c r="V42" s="246">
        <v>296</v>
      </c>
      <c r="W42" s="246">
        <v>296</v>
      </c>
      <c r="X42" s="246">
        <v>352</v>
      </c>
      <c r="Y42" s="246">
        <v>2537.92</v>
      </c>
      <c r="Z42" s="246">
        <v>1268.96</v>
      </c>
      <c r="AA42" s="246">
        <v>2537.92</v>
      </c>
      <c r="AB42" s="248">
        <v>0</v>
      </c>
      <c r="AC42" s="246">
        <v>400</v>
      </c>
      <c r="AD42" s="248">
        <v>0</v>
      </c>
      <c r="AE42" s="248">
        <v>0</v>
      </c>
      <c r="AF42" s="246">
        <v>8128</v>
      </c>
      <c r="AG42" s="247">
        <f t="shared" si="0"/>
        <v>20304.8</v>
      </c>
    </row>
    <row r="43" ht="11.25" customHeight="1" spans="1:33">
      <c r="A43" s="245">
        <v>41</v>
      </c>
      <c r="B43" s="246" t="s">
        <v>247</v>
      </c>
      <c r="C43" s="246" t="s">
        <v>242</v>
      </c>
      <c r="D43" s="246" t="s">
        <v>237</v>
      </c>
      <c r="E43" s="250">
        <v>0</v>
      </c>
      <c r="F43" s="246">
        <v>3752</v>
      </c>
      <c r="G43" s="251">
        <v>0</v>
      </c>
      <c r="H43" s="248">
        <v>0</v>
      </c>
      <c r="I43" s="248">
        <v>0</v>
      </c>
      <c r="J43" s="248">
        <v>0</v>
      </c>
      <c r="K43" s="248">
        <v>0</v>
      </c>
      <c r="L43" s="248">
        <v>0</v>
      </c>
      <c r="M43" s="248">
        <v>0</v>
      </c>
      <c r="N43" s="248">
        <v>0</v>
      </c>
      <c r="O43" s="248">
        <v>0</v>
      </c>
      <c r="P43" s="248">
        <v>0</v>
      </c>
      <c r="Q43" s="248">
        <v>0</v>
      </c>
      <c r="R43" s="246">
        <v>400</v>
      </c>
      <c r="S43" s="246">
        <v>176</v>
      </c>
      <c r="T43" s="246">
        <v>352</v>
      </c>
      <c r="U43" s="246">
        <v>752</v>
      </c>
      <c r="V43" s="246">
        <v>376</v>
      </c>
      <c r="W43" s="246">
        <v>376</v>
      </c>
      <c r="X43" s="246">
        <v>448</v>
      </c>
      <c r="Y43" s="246">
        <v>2791.712</v>
      </c>
      <c r="Z43" s="246">
        <v>1395.856</v>
      </c>
      <c r="AA43" s="246">
        <v>2791.712</v>
      </c>
      <c r="AB43" s="248">
        <v>0</v>
      </c>
      <c r="AC43" s="246">
        <v>400</v>
      </c>
      <c r="AD43" s="248">
        <v>0</v>
      </c>
      <c r="AE43" s="248">
        <v>0</v>
      </c>
      <c r="AF43" s="246">
        <v>9723.2</v>
      </c>
      <c r="AG43" s="247">
        <f t="shared" si="0"/>
        <v>23734.48</v>
      </c>
    </row>
    <row r="44" ht="11.25" customHeight="1" spans="1:33">
      <c r="A44" s="246">
        <v>42</v>
      </c>
      <c r="B44" s="246" t="s">
        <v>247</v>
      </c>
      <c r="C44" s="246" t="s">
        <v>248</v>
      </c>
      <c r="D44" s="246" t="s">
        <v>237</v>
      </c>
      <c r="E44" s="250">
        <v>0</v>
      </c>
      <c r="F44" s="246">
        <v>4944</v>
      </c>
      <c r="G44" s="251">
        <v>0</v>
      </c>
      <c r="H44" s="248">
        <v>0</v>
      </c>
      <c r="I44" s="248">
        <v>0</v>
      </c>
      <c r="J44" s="248">
        <v>0</v>
      </c>
      <c r="K44" s="248">
        <v>0</v>
      </c>
      <c r="L44" s="248">
        <v>0</v>
      </c>
      <c r="M44" s="248">
        <v>0</v>
      </c>
      <c r="N44" s="248">
        <v>0</v>
      </c>
      <c r="O44" s="248">
        <v>0</v>
      </c>
      <c r="P44" s="248">
        <v>0</v>
      </c>
      <c r="Q44" s="248">
        <v>0</v>
      </c>
      <c r="R44" s="246">
        <v>400</v>
      </c>
      <c r="S44" s="246">
        <v>176</v>
      </c>
      <c r="T44" s="246">
        <v>352</v>
      </c>
      <c r="U44" s="246">
        <v>992</v>
      </c>
      <c r="V44" s="246">
        <v>496</v>
      </c>
      <c r="W44" s="246">
        <v>496</v>
      </c>
      <c r="X44" s="246">
        <v>592</v>
      </c>
      <c r="Y44" s="246">
        <v>3045.504</v>
      </c>
      <c r="Z44" s="246">
        <v>1522.752</v>
      </c>
      <c r="AA44" s="246">
        <v>3045.504</v>
      </c>
      <c r="AB44" s="248">
        <v>0</v>
      </c>
      <c r="AC44" s="246">
        <v>400</v>
      </c>
      <c r="AD44" s="248">
        <v>0</v>
      </c>
      <c r="AE44" s="248">
        <v>0</v>
      </c>
      <c r="AF44" s="246">
        <v>11431.2</v>
      </c>
      <c r="AG44" s="247">
        <f t="shared" si="0"/>
        <v>27892.96</v>
      </c>
    </row>
    <row r="45" ht="11.25" customHeight="1" spans="1:33">
      <c r="A45" s="245">
        <v>43</v>
      </c>
      <c r="B45" s="246" t="s">
        <v>247</v>
      </c>
      <c r="C45" s="246" t="s">
        <v>249</v>
      </c>
      <c r="D45" s="246" t="s">
        <v>237</v>
      </c>
      <c r="E45" s="250">
        <v>0</v>
      </c>
      <c r="F45" s="246">
        <v>27592</v>
      </c>
      <c r="G45" s="251">
        <v>0</v>
      </c>
      <c r="H45" s="248">
        <v>0</v>
      </c>
      <c r="I45" s="248">
        <v>0</v>
      </c>
      <c r="J45" s="248">
        <v>0</v>
      </c>
      <c r="K45" s="248">
        <v>0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0</v>
      </c>
      <c r="R45" s="246">
        <v>400</v>
      </c>
      <c r="S45" s="246">
        <v>176</v>
      </c>
      <c r="T45" s="246">
        <v>352</v>
      </c>
      <c r="U45" s="246">
        <v>5520</v>
      </c>
      <c r="V45" s="246">
        <v>2760</v>
      </c>
      <c r="W45" s="246">
        <v>2760</v>
      </c>
      <c r="X45" s="246">
        <v>3312</v>
      </c>
      <c r="Y45" s="248">
        <v>0</v>
      </c>
      <c r="Z45" s="248">
        <v>0</v>
      </c>
      <c r="AA45" s="248">
        <v>0</v>
      </c>
      <c r="AB45" s="248">
        <v>0</v>
      </c>
      <c r="AC45" s="246">
        <v>400</v>
      </c>
      <c r="AD45" s="248">
        <v>0</v>
      </c>
      <c r="AE45" s="248">
        <v>0</v>
      </c>
      <c r="AF45" s="246">
        <v>14847.2</v>
      </c>
      <c r="AG45" s="247">
        <f t="shared" si="0"/>
        <v>58119.2</v>
      </c>
    </row>
    <row r="46" ht="11.25" customHeight="1" spans="1:33">
      <c r="A46" s="246">
        <v>44</v>
      </c>
      <c r="B46" s="246" t="s">
        <v>247</v>
      </c>
      <c r="C46" s="246" t="s">
        <v>250</v>
      </c>
      <c r="D46" s="246" t="s">
        <v>237</v>
      </c>
      <c r="E46" s="250">
        <v>0</v>
      </c>
      <c r="F46" s="246">
        <v>62080</v>
      </c>
      <c r="G46" s="251">
        <v>0</v>
      </c>
      <c r="H46" s="248">
        <v>0</v>
      </c>
      <c r="I46" s="248">
        <v>0</v>
      </c>
      <c r="J46" s="248">
        <v>0</v>
      </c>
      <c r="K46" s="248">
        <v>0</v>
      </c>
      <c r="L46" s="248">
        <v>0</v>
      </c>
      <c r="M46" s="248">
        <v>0</v>
      </c>
      <c r="N46" s="248">
        <v>0</v>
      </c>
      <c r="O46" s="248">
        <v>0</v>
      </c>
      <c r="P46" s="248">
        <v>0</v>
      </c>
      <c r="Q46" s="248">
        <v>0</v>
      </c>
      <c r="R46" s="246">
        <v>792</v>
      </c>
      <c r="S46" s="246">
        <v>176</v>
      </c>
      <c r="T46" s="246">
        <v>352</v>
      </c>
      <c r="U46" s="246">
        <v>12416</v>
      </c>
      <c r="V46" s="246">
        <v>6208</v>
      </c>
      <c r="W46" s="246">
        <v>6208</v>
      </c>
      <c r="X46" s="246">
        <v>7448</v>
      </c>
      <c r="Y46" s="248">
        <v>0</v>
      </c>
      <c r="Z46" s="248">
        <v>0</v>
      </c>
      <c r="AA46" s="248">
        <v>0</v>
      </c>
      <c r="AB46" s="248">
        <v>0</v>
      </c>
      <c r="AC46" s="246">
        <v>400</v>
      </c>
      <c r="AD46" s="248">
        <v>0</v>
      </c>
      <c r="AE46" s="248">
        <v>0</v>
      </c>
      <c r="AF46" s="246">
        <v>18263.2</v>
      </c>
      <c r="AG46" s="247">
        <f t="shared" si="0"/>
        <v>114343.2</v>
      </c>
    </row>
    <row r="47" ht="11.25" customHeight="1" spans="1:33">
      <c r="A47" s="245">
        <v>45</v>
      </c>
      <c r="B47" s="246" t="s">
        <v>251</v>
      </c>
      <c r="C47" s="246" t="s">
        <v>236</v>
      </c>
      <c r="D47" s="246" t="s">
        <v>237</v>
      </c>
      <c r="E47" s="246">
        <v>712</v>
      </c>
      <c r="F47" s="246">
        <v>352</v>
      </c>
      <c r="G47" s="251">
        <v>0</v>
      </c>
      <c r="H47" s="248">
        <v>0</v>
      </c>
      <c r="I47" s="248">
        <v>0</v>
      </c>
      <c r="J47" s="248">
        <v>0</v>
      </c>
      <c r="K47" s="248">
        <v>0</v>
      </c>
      <c r="L47" s="248">
        <v>0</v>
      </c>
      <c r="M47" s="248">
        <v>0</v>
      </c>
      <c r="N47" s="248">
        <v>0</v>
      </c>
      <c r="O47" s="248">
        <v>0</v>
      </c>
      <c r="P47" s="248">
        <v>0</v>
      </c>
      <c r="Q47" s="263">
        <v>960</v>
      </c>
      <c r="R47" s="248">
        <v>0</v>
      </c>
      <c r="S47" s="246">
        <v>176</v>
      </c>
      <c r="T47" s="246">
        <v>352</v>
      </c>
      <c r="U47" s="246">
        <v>72</v>
      </c>
      <c r="V47" s="246">
        <v>32</v>
      </c>
      <c r="W47" s="246">
        <v>32</v>
      </c>
      <c r="X47" s="246">
        <v>40</v>
      </c>
      <c r="Y47" s="246">
        <v>602</v>
      </c>
      <c r="Z47" s="246">
        <v>301</v>
      </c>
      <c r="AA47" s="246">
        <v>602</v>
      </c>
      <c r="AB47" s="248">
        <v>0</v>
      </c>
      <c r="AC47" s="246">
        <v>160</v>
      </c>
      <c r="AD47" s="248">
        <v>0</v>
      </c>
      <c r="AE47" s="246">
        <v>2889.6</v>
      </c>
      <c r="AF47" s="248">
        <v>0</v>
      </c>
      <c r="AG47" s="247">
        <f t="shared" si="0"/>
        <v>7282.6</v>
      </c>
    </row>
    <row r="48" ht="11.25" customHeight="1" spans="1:33">
      <c r="A48" s="246">
        <v>46</v>
      </c>
      <c r="B48" s="246" t="s">
        <v>251</v>
      </c>
      <c r="C48" s="246" t="s">
        <v>238</v>
      </c>
      <c r="D48" s="246" t="s">
        <v>237</v>
      </c>
      <c r="E48" s="246">
        <v>1864</v>
      </c>
      <c r="F48" s="246">
        <v>928</v>
      </c>
      <c r="G48" s="251">
        <v>0</v>
      </c>
      <c r="H48" s="248">
        <v>0</v>
      </c>
      <c r="I48" s="248">
        <v>0</v>
      </c>
      <c r="J48" s="248">
        <v>0</v>
      </c>
      <c r="K48" s="248">
        <v>0</v>
      </c>
      <c r="L48" s="248">
        <v>0</v>
      </c>
      <c r="M48" s="248">
        <v>0</v>
      </c>
      <c r="N48" s="248">
        <v>0</v>
      </c>
      <c r="O48" s="248">
        <v>0</v>
      </c>
      <c r="P48" s="248">
        <v>0</v>
      </c>
      <c r="Q48" s="263">
        <v>1840</v>
      </c>
      <c r="R48" s="248">
        <v>0</v>
      </c>
      <c r="S48" s="246">
        <v>176</v>
      </c>
      <c r="T48" s="246">
        <v>352</v>
      </c>
      <c r="U48" s="246">
        <v>184</v>
      </c>
      <c r="V48" s="246">
        <v>96</v>
      </c>
      <c r="W48" s="246">
        <v>96</v>
      </c>
      <c r="X48" s="246">
        <v>112</v>
      </c>
      <c r="Y48" s="246">
        <v>602</v>
      </c>
      <c r="Z48" s="246">
        <v>301</v>
      </c>
      <c r="AA48" s="246">
        <v>602</v>
      </c>
      <c r="AB48" s="248">
        <v>0</v>
      </c>
      <c r="AC48" s="246">
        <v>160</v>
      </c>
      <c r="AD48" s="248">
        <v>0</v>
      </c>
      <c r="AE48" s="246">
        <v>5049.6</v>
      </c>
      <c r="AF48" s="248">
        <v>0</v>
      </c>
      <c r="AG48" s="247">
        <f t="shared" si="0"/>
        <v>12362.6</v>
      </c>
    </row>
    <row r="49" ht="11.25" customHeight="1" spans="1:33">
      <c r="A49" s="245">
        <v>47</v>
      </c>
      <c r="B49" s="246" t="s">
        <v>251</v>
      </c>
      <c r="C49" s="246" t="s">
        <v>239</v>
      </c>
      <c r="D49" s="246" t="s">
        <v>237</v>
      </c>
      <c r="E49" s="246">
        <v>3392</v>
      </c>
      <c r="F49" s="246">
        <v>1696</v>
      </c>
      <c r="G49" s="251">
        <v>0</v>
      </c>
      <c r="H49" s="248">
        <v>0</v>
      </c>
      <c r="I49" s="248">
        <v>0</v>
      </c>
      <c r="J49" s="248">
        <v>0</v>
      </c>
      <c r="K49" s="248">
        <v>0</v>
      </c>
      <c r="L49" s="248">
        <v>0</v>
      </c>
      <c r="M49" s="248">
        <v>0</v>
      </c>
      <c r="N49" s="248">
        <v>0</v>
      </c>
      <c r="O49" s="248">
        <v>0</v>
      </c>
      <c r="P49" s="248">
        <v>0</v>
      </c>
      <c r="Q49" s="263">
        <v>2880</v>
      </c>
      <c r="R49" s="248">
        <v>0</v>
      </c>
      <c r="S49" s="246">
        <v>176</v>
      </c>
      <c r="T49" s="246">
        <v>352</v>
      </c>
      <c r="U49" s="246">
        <v>336</v>
      </c>
      <c r="V49" s="246">
        <v>168</v>
      </c>
      <c r="W49" s="246">
        <v>168</v>
      </c>
      <c r="X49" s="246">
        <v>200</v>
      </c>
      <c r="Y49" s="246">
        <v>602</v>
      </c>
      <c r="Z49" s="246">
        <v>301</v>
      </c>
      <c r="AA49" s="246">
        <v>602</v>
      </c>
      <c r="AB49" s="248">
        <v>0</v>
      </c>
      <c r="AC49" s="246">
        <v>160</v>
      </c>
      <c r="AD49" s="248">
        <v>0</v>
      </c>
      <c r="AE49" s="246">
        <v>7796.4</v>
      </c>
      <c r="AF49" s="248">
        <v>0</v>
      </c>
      <c r="AG49" s="247">
        <f t="shared" si="0"/>
        <v>18829.4</v>
      </c>
    </row>
    <row r="50" ht="11.25" customHeight="1" spans="1:33">
      <c r="A50" s="246">
        <v>48</v>
      </c>
      <c r="B50" s="246" t="s">
        <v>251</v>
      </c>
      <c r="C50" s="246" t="s">
        <v>240</v>
      </c>
      <c r="D50" s="246" t="s">
        <v>237</v>
      </c>
      <c r="E50" s="246">
        <v>6448</v>
      </c>
      <c r="F50" s="246">
        <v>3224</v>
      </c>
      <c r="G50" s="251">
        <v>0</v>
      </c>
      <c r="H50" s="248">
        <v>0</v>
      </c>
      <c r="I50" s="248">
        <v>0</v>
      </c>
      <c r="J50" s="248">
        <v>0</v>
      </c>
      <c r="K50" s="248">
        <v>0</v>
      </c>
      <c r="L50" s="248">
        <v>0</v>
      </c>
      <c r="M50" s="248">
        <v>0</v>
      </c>
      <c r="N50" s="248">
        <v>0</v>
      </c>
      <c r="O50" s="248">
        <v>0</v>
      </c>
      <c r="P50" s="248">
        <v>0</v>
      </c>
      <c r="Q50" s="263">
        <v>3280</v>
      </c>
      <c r="R50" s="248">
        <v>0</v>
      </c>
      <c r="S50" s="246">
        <v>176</v>
      </c>
      <c r="T50" s="246">
        <v>352</v>
      </c>
      <c r="U50" s="246">
        <v>648</v>
      </c>
      <c r="V50" s="246">
        <v>320</v>
      </c>
      <c r="W50" s="246">
        <v>320</v>
      </c>
      <c r="X50" s="246">
        <v>384</v>
      </c>
      <c r="Y50" s="246">
        <v>602</v>
      </c>
      <c r="Z50" s="246">
        <v>301</v>
      </c>
      <c r="AA50" s="246">
        <v>602</v>
      </c>
      <c r="AB50" s="248">
        <v>0</v>
      </c>
      <c r="AC50" s="246">
        <v>160</v>
      </c>
      <c r="AD50" s="248">
        <v>0</v>
      </c>
      <c r="AE50" s="246">
        <v>10408.8</v>
      </c>
      <c r="AF50" s="248">
        <v>0</v>
      </c>
      <c r="AG50" s="247">
        <f t="shared" si="0"/>
        <v>27225.8</v>
      </c>
    </row>
    <row r="51" ht="11.25" customHeight="1" spans="1:33">
      <c r="A51" s="245">
        <v>49</v>
      </c>
      <c r="B51" s="246" t="s">
        <v>251</v>
      </c>
      <c r="C51" s="246" t="s">
        <v>241</v>
      </c>
      <c r="D51" s="246" t="s">
        <v>237</v>
      </c>
      <c r="E51" s="246">
        <v>11552</v>
      </c>
      <c r="F51" s="246">
        <v>5776</v>
      </c>
      <c r="G51" s="251">
        <v>0</v>
      </c>
      <c r="H51" s="248">
        <v>0</v>
      </c>
      <c r="I51" s="248">
        <v>0</v>
      </c>
      <c r="J51" s="248">
        <v>0</v>
      </c>
      <c r="K51" s="248">
        <v>0</v>
      </c>
      <c r="L51" s="248">
        <v>0</v>
      </c>
      <c r="M51" s="248">
        <v>0</v>
      </c>
      <c r="N51" s="248">
        <v>0</v>
      </c>
      <c r="O51" s="248">
        <v>0</v>
      </c>
      <c r="P51" s="248">
        <v>0</v>
      </c>
      <c r="Q51" s="263">
        <v>3744</v>
      </c>
      <c r="R51" s="248">
        <v>0</v>
      </c>
      <c r="S51" s="246">
        <v>176</v>
      </c>
      <c r="T51" s="246">
        <v>352</v>
      </c>
      <c r="U51" s="246">
        <v>1152</v>
      </c>
      <c r="V51" s="246">
        <v>576</v>
      </c>
      <c r="W51" s="246">
        <v>576</v>
      </c>
      <c r="X51" s="246">
        <v>696</v>
      </c>
      <c r="Y51" s="246">
        <v>1600.48</v>
      </c>
      <c r="Z51" s="246">
        <v>800.24</v>
      </c>
      <c r="AA51" s="246">
        <v>1600.48</v>
      </c>
      <c r="AB51" s="248">
        <v>0</v>
      </c>
      <c r="AC51" s="246">
        <v>160</v>
      </c>
      <c r="AD51" s="248">
        <v>0</v>
      </c>
      <c r="AE51" s="246">
        <v>14487.6</v>
      </c>
      <c r="AF51" s="248">
        <v>0</v>
      </c>
      <c r="AG51" s="247">
        <f t="shared" si="0"/>
        <v>43248.8</v>
      </c>
    </row>
    <row r="52" ht="11.25" customHeight="1" spans="1:33">
      <c r="A52" s="246">
        <v>50</v>
      </c>
      <c r="B52" s="246" t="s">
        <v>251</v>
      </c>
      <c r="C52" s="246" t="s">
        <v>242</v>
      </c>
      <c r="D52" s="246" t="s">
        <v>237</v>
      </c>
      <c r="E52" s="246">
        <v>15952</v>
      </c>
      <c r="F52" s="246">
        <v>7976</v>
      </c>
      <c r="G52" s="251">
        <v>0</v>
      </c>
      <c r="H52" s="248">
        <v>0</v>
      </c>
      <c r="I52" s="248">
        <v>0</v>
      </c>
      <c r="J52" s="248">
        <v>0</v>
      </c>
      <c r="K52" s="248">
        <v>0</v>
      </c>
      <c r="L52" s="248">
        <v>0</v>
      </c>
      <c r="M52" s="248">
        <v>0</v>
      </c>
      <c r="N52" s="248">
        <v>0</v>
      </c>
      <c r="O52" s="248">
        <v>0</v>
      </c>
      <c r="P52" s="248">
        <v>0</v>
      </c>
      <c r="Q52" s="263">
        <v>3904</v>
      </c>
      <c r="R52" s="248">
        <v>0</v>
      </c>
      <c r="S52" s="246">
        <v>176</v>
      </c>
      <c r="T52" s="246">
        <v>640</v>
      </c>
      <c r="U52" s="246">
        <v>1592</v>
      </c>
      <c r="V52" s="246">
        <v>800</v>
      </c>
      <c r="W52" s="246">
        <v>800</v>
      </c>
      <c r="X52" s="246">
        <v>960</v>
      </c>
      <c r="Y52" s="246">
        <v>1600.48</v>
      </c>
      <c r="Z52" s="246">
        <v>800.24</v>
      </c>
      <c r="AA52" s="246">
        <v>1600.48</v>
      </c>
      <c r="AB52" s="248">
        <v>0</v>
      </c>
      <c r="AC52" s="246">
        <v>400</v>
      </c>
      <c r="AD52" s="248">
        <v>0</v>
      </c>
      <c r="AE52" s="246">
        <v>19412.4</v>
      </c>
      <c r="AF52" s="248">
        <v>0</v>
      </c>
      <c r="AG52" s="247">
        <f t="shared" si="0"/>
        <v>56613.6</v>
      </c>
    </row>
    <row r="53" ht="11.25" customHeight="1" spans="1:33">
      <c r="A53" s="245">
        <v>51</v>
      </c>
      <c r="B53" s="246" t="s">
        <v>251</v>
      </c>
      <c r="C53" s="246" t="s">
        <v>248</v>
      </c>
      <c r="D53" s="246" t="s">
        <v>237</v>
      </c>
      <c r="E53" s="246">
        <v>22776</v>
      </c>
      <c r="F53" s="246">
        <v>11384</v>
      </c>
      <c r="G53" s="251">
        <v>0</v>
      </c>
      <c r="H53" s="248">
        <v>0</v>
      </c>
      <c r="I53" s="248">
        <v>0</v>
      </c>
      <c r="J53" s="248">
        <v>0</v>
      </c>
      <c r="K53" s="248">
        <v>0</v>
      </c>
      <c r="L53" s="248">
        <v>0</v>
      </c>
      <c r="M53" s="248">
        <v>0</v>
      </c>
      <c r="N53" s="248">
        <v>0</v>
      </c>
      <c r="O53" s="248">
        <v>0</v>
      </c>
      <c r="P53" s="248">
        <v>0</v>
      </c>
      <c r="Q53" s="263">
        <v>4480</v>
      </c>
      <c r="R53" s="248">
        <v>0</v>
      </c>
      <c r="S53" s="246">
        <v>176</v>
      </c>
      <c r="T53" s="246">
        <v>640</v>
      </c>
      <c r="U53" s="246">
        <v>2280</v>
      </c>
      <c r="V53" s="246">
        <v>1136</v>
      </c>
      <c r="W53" s="246">
        <v>1136</v>
      </c>
      <c r="X53" s="246">
        <v>1368</v>
      </c>
      <c r="Y53" s="246">
        <v>2376.08</v>
      </c>
      <c r="Z53" s="246">
        <v>1188.04</v>
      </c>
      <c r="AA53" s="246">
        <v>2376.08</v>
      </c>
      <c r="AB53" s="248">
        <v>0</v>
      </c>
      <c r="AC53" s="246">
        <v>400</v>
      </c>
      <c r="AD53" s="248">
        <v>0</v>
      </c>
      <c r="AE53" s="246">
        <v>26059.2</v>
      </c>
      <c r="AF53" s="248">
        <v>0</v>
      </c>
      <c r="AG53" s="247">
        <f t="shared" si="0"/>
        <v>77775.4</v>
      </c>
    </row>
    <row r="54" ht="11.25" customHeight="1" spans="1:33">
      <c r="A54" s="246">
        <v>52</v>
      </c>
      <c r="B54" s="246" t="s">
        <v>251</v>
      </c>
      <c r="C54" s="246" t="s">
        <v>252</v>
      </c>
      <c r="D54" s="246" t="s">
        <v>237</v>
      </c>
      <c r="E54" s="246">
        <v>23937.76</v>
      </c>
      <c r="F54" s="246">
        <v>21120</v>
      </c>
      <c r="G54" s="248">
        <v>0</v>
      </c>
      <c r="H54" s="248">
        <v>0</v>
      </c>
      <c r="I54" s="248">
        <v>0</v>
      </c>
      <c r="J54" s="248">
        <v>0</v>
      </c>
      <c r="K54" s="248">
        <v>0</v>
      </c>
      <c r="L54" s="248">
        <v>0</v>
      </c>
      <c r="M54" s="248">
        <v>0</v>
      </c>
      <c r="N54" s="248">
        <v>0</v>
      </c>
      <c r="O54" s="248">
        <v>0</v>
      </c>
      <c r="P54" s="248">
        <v>0</v>
      </c>
      <c r="Q54" s="263">
        <v>4720</v>
      </c>
      <c r="R54" s="248">
        <v>0</v>
      </c>
      <c r="S54" s="246">
        <v>176</v>
      </c>
      <c r="T54" s="246">
        <v>640</v>
      </c>
      <c r="U54" s="246">
        <v>2968</v>
      </c>
      <c r="V54" s="246">
        <v>1472</v>
      </c>
      <c r="W54" s="246">
        <v>1472</v>
      </c>
      <c r="X54" s="246">
        <v>1776</v>
      </c>
      <c r="Y54" s="246">
        <v>2376.08</v>
      </c>
      <c r="Z54" s="246">
        <v>1188.04</v>
      </c>
      <c r="AA54" s="246">
        <v>2376.08</v>
      </c>
      <c r="AB54" s="248">
        <v>0</v>
      </c>
      <c r="AC54" s="246">
        <v>400</v>
      </c>
      <c r="AD54" s="248">
        <v>0</v>
      </c>
      <c r="AE54" s="246">
        <v>32642.4</v>
      </c>
      <c r="AF54" s="248">
        <v>0</v>
      </c>
      <c r="AG54" s="247">
        <f t="shared" si="0"/>
        <v>97264.36</v>
      </c>
    </row>
    <row r="55" ht="11.25" customHeight="1" spans="1:33">
      <c r="A55" s="245">
        <v>53</v>
      </c>
      <c r="B55" s="246" t="s">
        <v>251</v>
      </c>
      <c r="C55" s="246" t="s">
        <v>253</v>
      </c>
      <c r="D55" s="246" t="s">
        <v>237</v>
      </c>
      <c r="E55" s="246">
        <v>26400</v>
      </c>
      <c r="F55" s="246">
        <v>24640</v>
      </c>
      <c r="G55" s="248">
        <v>0</v>
      </c>
      <c r="H55" s="248">
        <v>0</v>
      </c>
      <c r="I55" s="248">
        <v>0</v>
      </c>
      <c r="J55" s="248">
        <v>0</v>
      </c>
      <c r="K55" s="248">
        <v>0</v>
      </c>
      <c r="L55" s="248">
        <v>0</v>
      </c>
      <c r="M55" s="248">
        <v>0</v>
      </c>
      <c r="N55" s="248">
        <v>0</v>
      </c>
      <c r="O55" s="248">
        <v>0</v>
      </c>
      <c r="P55" s="248">
        <v>0</v>
      </c>
      <c r="Q55" s="263">
        <v>5320</v>
      </c>
      <c r="R55" s="248">
        <v>0</v>
      </c>
      <c r="S55" s="246">
        <v>176</v>
      </c>
      <c r="T55" s="246">
        <v>960</v>
      </c>
      <c r="U55" s="246">
        <v>3656</v>
      </c>
      <c r="V55" s="246">
        <v>1808</v>
      </c>
      <c r="W55" s="246">
        <v>1808</v>
      </c>
      <c r="X55" s="246">
        <v>2184</v>
      </c>
      <c r="Y55" s="246">
        <v>4063.92</v>
      </c>
      <c r="Z55" s="246">
        <v>2031.96</v>
      </c>
      <c r="AA55" s="246">
        <v>4063.92</v>
      </c>
      <c r="AB55" s="248">
        <v>0</v>
      </c>
      <c r="AC55" s="246">
        <v>400</v>
      </c>
      <c r="AD55" s="248">
        <v>0</v>
      </c>
      <c r="AE55" s="246">
        <v>42435.12</v>
      </c>
      <c r="AF55" s="248">
        <v>0</v>
      </c>
      <c r="AG55" s="247">
        <f t="shared" si="0"/>
        <v>119946.92</v>
      </c>
    </row>
    <row r="56" ht="11.25" customHeight="1" spans="1:33">
      <c r="A56" s="246">
        <v>54</v>
      </c>
      <c r="B56" s="246" t="s">
        <v>251</v>
      </c>
      <c r="C56" s="246" t="s">
        <v>254</v>
      </c>
      <c r="D56" s="246" t="s">
        <v>237</v>
      </c>
      <c r="E56" s="246">
        <v>31680</v>
      </c>
      <c r="F56" s="246">
        <v>28160</v>
      </c>
      <c r="G56" s="248">
        <v>0</v>
      </c>
      <c r="H56" s="248">
        <v>0</v>
      </c>
      <c r="I56" s="248">
        <v>0</v>
      </c>
      <c r="J56" s="248">
        <v>0</v>
      </c>
      <c r="K56" s="248">
        <v>0</v>
      </c>
      <c r="L56" s="248">
        <v>0</v>
      </c>
      <c r="M56" s="248">
        <v>0</v>
      </c>
      <c r="N56" s="248">
        <v>0</v>
      </c>
      <c r="O56" s="248">
        <v>0</v>
      </c>
      <c r="P56" s="248">
        <v>0</v>
      </c>
      <c r="Q56" s="263">
        <v>6064</v>
      </c>
      <c r="R56" s="248">
        <v>0</v>
      </c>
      <c r="S56" s="246">
        <v>176</v>
      </c>
      <c r="T56" s="246">
        <v>960</v>
      </c>
      <c r="U56" s="246">
        <v>4344</v>
      </c>
      <c r="V56" s="246">
        <v>2144</v>
      </c>
      <c r="W56" s="246">
        <v>2144</v>
      </c>
      <c r="X56" s="246">
        <v>2592</v>
      </c>
      <c r="Y56" s="246">
        <v>4063.92</v>
      </c>
      <c r="Z56" s="246">
        <v>2031.96</v>
      </c>
      <c r="AA56" s="246">
        <v>4063.92</v>
      </c>
      <c r="AB56" s="248">
        <v>0</v>
      </c>
      <c r="AC56" s="246">
        <v>400</v>
      </c>
      <c r="AD56" s="248">
        <v>0</v>
      </c>
      <c r="AE56" s="246">
        <v>55165.656</v>
      </c>
      <c r="AF56" s="248">
        <v>0</v>
      </c>
      <c r="AG56" s="247">
        <f t="shared" si="0"/>
        <v>143989.456</v>
      </c>
    </row>
    <row r="57" ht="11.25" customHeight="1" spans="1:33">
      <c r="A57" s="245">
        <v>55</v>
      </c>
      <c r="B57" s="246" t="s">
        <v>251</v>
      </c>
      <c r="C57" s="246" t="s">
        <v>255</v>
      </c>
      <c r="D57" s="246" t="s">
        <v>237</v>
      </c>
      <c r="E57" s="246">
        <v>35200</v>
      </c>
      <c r="F57" s="246">
        <v>31680</v>
      </c>
      <c r="G57" s="248">
        <v>0</v>
      </c>
      <c r="H57" s="248">
        <v>0</v>
      </c>
      <c r="I57" s="248">
        <v>0</v>
      </c>
      <c r="J57" s="248">
        <v>0</v>
      </c>
      <c r="K57" s="248">
        <v>0</v>
      </c>
      <c r="L57" s="248">
        <v>0</v>
      </c>
      <c r="M57" s="248">
        <v>0</v>
      </c>
      <c r="N57" s="248">
        <v>0</v>
      </c>
      <c r="O57" s="248">
        <v>0</v>
      </c>
      <c r="P57" s="248">
        <v>0</v>
      </c>
      <c r="Q57" s="263">
        <v>6520</v>
      </c>
      <c r="R57" s="248">
        <v>0</v>
      </c>
      <c r="S57" s="246">
        <v>176</v>
      </c>
      <c r="T57" s="246">
        <v>960</v>
      </c>
      <c r="U57" s="246">
        <v>5032</v>
      </c>
      <c r="V57" s="246">
        <v>2480</v>
      </c>
      <c r="W57" s="246">
        <v>2480</v>
      </c>
      <c r="X57" s="246">
        <v>3000</v>
      </c>
      <c r="Y57" s="246">
        <v>4063.92</v>
      </c>
      <c r="Z57" s="246">
        <v>2031.96</v>
      </c>
      <c r="AA57" s="246">
        <v>4063.92</v>
      </c>
      <c r="AB57" s="248">
        <v>0</v>
      </c>
      <c r="AC57" s="246">
        <v>400</v>
      </c>
      <c r="AD57" s="248">
        <v>0</v>
      </c>
      <c r="AE57" s="246">
        <v>67896.192</v>
      </c>
      <c r="AF57" s="248">
        <v>0</v>
      </c>
      <c r="AG57" s="247">
        <f t="shared" si="0"/>
        <v>165983.992</v>
      </c>
    </row>
    <row r="58" ht="11.25" customHeight="1" spans="1:33">
      <c r="A58" s="246">
        <v>56</v>
      </c>
      <c r="B58" s="246" t="s">
        <v>256</v>
      </c>
      <c r="C58" s="252" t="s">
        <v>257</v>
      </c>
      <c r="D58" s="252"/>
      <c r="E58" s="252"/>
      <c r="F58" s="252"/>
      <c r="G58" s="252" t="s">
        <v>258</v>
      </c>
      <c r="H58" s="252"/>
      <c r="I58" s="252"/>
      <c r="J58" s="252"/>
      <c r="K58" s="252">
        <f>215*0.8</f>
        <v>172</v>
      </c>
      <c r="L58" s="261" t="s">
        <v>259</v>
      </c>
      <c r="M58" s="262"/>
      <c r="N58" s="204">
        <f>385*0.8</f>
        <v>308</v>
      </c>
      <c r="O58" s="252" t="s">
        <v>260</v>
      </c>
      <c r="P58" s="252"/>
      <c r="Q58" s="252">
        <f>900*0.8</f>
        <v>720</v>
      </c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7">
        <f t="shared" si="0"/>
        <v>1200</v>
      </c>
    </row>
    <row r="59" ht="11.25" customHeight="1" spans="1:33">
      <c r="A59" s="253"/>
      <c r="B59" s="254" t="s">
        <v>261</v>
      </c>
      <c r="C59" s="248"/>
      <c r="D59" s="255" t="s">
        <v>262</v>
      </c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66" t="s">
        <v>263</v>
      </c>
      <c r="AF59" s="266"/>
      <c r="AG59" s="267">
        <f>SUM(AG3:AG58)</f>
        <v>5299736.1235712</v>
      </c>
    </row>
    <row r="60" spans="1:28">
      <c r="A60" s="256" t="s">
        <v>264</v>
      </c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</row>
  </sheetData>
  <mergeCells count="7">
    <mergeCell ref="A1:AG1"/>
    <mergeCell ref="C58:F58"/>
    <mergeCell ref="G58:J58"/>
    <mergeCell ref="L58:M58"/>
    <mergeCell ref="O58:P58"/>
    <mergeCell ref="AE59:AF59"/>
    <mergeCell ref="A60:AB6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7"/>
  <sheetViews>
    <sheetView workbookViewId="0">
      <pane ySplit="3" topLeftCell="A40" activePane="bottomLeft" state="frozen"/>
      <selection/>
      <selection pane="bottomLeft" activeCell="O42" sqref="O42"/>
    </sheetView>
  </sheetViews>
  <sheetFormatPr defaultColWidth="9" defaultRowHeight="13.5"/>
  <cols>
    <col min="1" max="1" width="3.75" style="208" customWidth="1"/>
    <col min="2" max="2" width="5.25" style="208" customWidth="1"/>
    <col min="3" max="3" width="7.5" style="209" customWidth="1"/>
    <col min="4" max="4" width="7.75" style="209" customWidth="1"/>
    <col min="5" max="5" width="6.75" style="209" customWidth="1"/>
    <col min="6" max="6" width="6.75" style="210" customWidth="1"/>
    <col min="7" max="7" width="6.875" style="210" customWidth="1"/>
    <col min="8" max="8" width="7.875" style="210" customWidth="1"/>
    <col min="9" max="9" width="6.75" style="210" customWidth="1"/>
    <col min="10" max="10" width="9.25" style="210" customWidth="1"/>
    <col min="11" max="11" width="7.625" style="210" customWidth="1"/>
    <col min="12" max="14" width="6.875" style="210" customWidth="1"/>
    <col min="15" max="16" width="6.125" style="210" customWidth="1"/>
    <col min="17" max="17" width="6.875" style="210" customWidth="1"/>
    <col min="18" max="18" width="6.875" style="208" customWidth="1"/>
    <col min="19" max="19" width="6.875" style="210" customWidth="1"/>
    <col min="20" max="20" width="8.125" style="210" customWidth="1"/>
    <col min="21" max="22" width="6.875" style="210" customWidth="1"/>
    <col min="23" max="23" width="6.125" style="208" customWidth="1"/>
    <col min="24" max="24" width="5.25" style="208" hidden="1" customWidth="1"/>
    <col min="25" max="16384" width="9" style="210"/>
  </cols>
  <sheetData>
    <row r="1" ht="14.25" spans="1:24">
      <c r="A1" s="211" t="s">
        <v>265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</row>
    <row r="2" spans="1:24">
      <c r="A2" s="212" t="s">
        <v>266</v>
      </c>
      <c r="B2" s="213"/>
      <c r="C2" s="214"/>
      <c r="D2" s="213" t="s">
        <v>267</v>
      </c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4"/>
      <c r="Q2" s="231" t="s">
        <v>268</v>
      </c>
      <c r="R2" s="231"/>
      <c r="S2" s="231"/>
      <c r="T2" s="185" t="s">
        <v>22</v>
      </c>
      <c r="U2" s="186" t="s">
        <v>269</v>
      </c>
      <c r="V2" s="187"/>
      <c r="W2" s="232" t="s">
        <v>270</v>
      </c>
      <c r="X2" s="233"/>
    </row>
    <row r="3" s="205" customFormat="1" ht="45" spans="1:24">
      <c r="A3" s="215" t="s">
        <v>271</v>
      </c>
      <c r="B3" s="215" t="s">
        <v>272</v>
      </c>
      <c r="C3" s="216" t="s">
        <v>273</v>
      </c>
      <c r="D3" s="159" t="s">
        <v>274</v>
      </c>
      <c r="E3" s="159" t="s">
        <v>275</v>
      </c>
      <c r="F3" s="159" t="s">
        <v>8</v>
      </c>
      <c r="G3" s="159" t="s">
        <v>9</v>
      </c>
      <c r="H3" s="159" t="s">
        <v>276</v>
      </c>
      <c r="I3" s="159" t="s">
        <v>11</v>
      </c>
      <c r="J3" s="159" t="s">
        <v>12</v>
      </c>
      <c r="K3" s="159" t="s">
        <v>277</v>
      </c>
      <c r="L3" s="159" t="s">
        <v>14</v>
      </c>
      <c r="M3" s="159" t="s">
        <v>15</v>
      </c>
      <c r="N3" s="159" t="s">
        <v>278</v>
      </c>
      <c r="O3" s="159" t="s">
        <v>17</v>
      </c>
      <c r="P3" s="159" t="s">
        <v>18</v>
      </c>
      <c r="Q3" s="159" t="s">
        <v>279</v>
      </c>
      <c r="R3" s="159" t="s">
        <v>280</v>
      </c>
      <c r="S3" s="159" t="s">
        <v>281</v>
      </c>
      <c r="T3" s="190"/>
      <c r="U3" s="191"/>
      <c r="V3" s="192"/>
      <c r="W3" s="234"/>
      <c r="X3" s="205" t="s">
        <v>282</v>
      </c>
    </row>
    <row r="4" s="205" customFormat="1" ht="11.25" spans="1:24">
      <c r="A4" s="217" t="s">
        <v>283</v>
      </c>
      <c r="B4" s="218"/>
      <c r="C4" s="216"/>
      <c r="D4" s="196">
        <v>0.06</v>
      </c>
      <c r="E4" s="196">
        <v>0.05</v>
      </c>
      <c r="F4" s="196">
        <v>0.08</v>
      </c>
      <c r="G4" s="196">
        <v>0.07</v>
      </c>
      <c r="H4" s="196">
        <v>0.03</v>
      </c>
      <c r="I4" s="196">
        <v>0.08</v>
      </c>
      <c r="J4" s="196">
        <v>0.29</v>
      </c>
      <c r="K4" s="196">
        <v>0.02</v>
      </c>
      <c r="L4" s="196">
        <v>0.02</v>
      </c>
      <c r="M4" s="196">
        <v>0.02</v>
      </c>
      <c r="N4" s="196">
        <v>0.01</v>
      </c>
      <c r="O4" s="196">
        <v>0.01</v>
      </c>
      <c r="P4" s="196">
        <v>0.01</v>
      </c>
      <c r="Q4" s="196">
        <v>0.07</v>
      </c>
      <c r="R4" s="196">
        <v>0.12</v>
      </c>
      <c r="S4" s="196">
        <v>0.06</v>
      </c>
      <c r="T4" s="196">
        <v>1</v>
      </c>
      <c r="U4" s="197" t="s">
        <v>284</v>
      </c>
      <c r="V4" s="197" t="s">
        <v>25</v>
      </c>
      <c r="W4" s="235"/>
      <c r="X4" s="233"/>
    </row>
    <row r="5" s="150" customFormat="1" ht="12" customHeight="1" spans="1:25">
      <c r="A5" s="219">
        <v>15</v>
      </c>
      <c r="B5" s="220" t="s">
        <v>285</v>
      </c>
      <c r="C5" s="221" t="s">
        <v>286</v>
      </c>
      <c r="D5" s="167">
        <f>T5*$D$4</f>
        <v>75.168</v>
      </c>
      <c r="E5" s="168">
        <f>T5*$E$4</f>
        <v>62.64</v>
      </c>
      <c r="F5" s="167">
        <f>T5*$F$4</f>
        <v>100.224</v>
      </c>
      <c r="G5" s="167">
        <f>T5*$G$4</f>
        <v>87.696</v>
      </c>
      <c r="H5" s="167">
        <f>T5*$H$4</f>
        <v>37.584</v>
      </c>
      <c r="I5" s="167">
        <f>T5*$I$4</f>
        <v>100.224</v>
      </c>
      <c r="J5" s="167">
        <f>T5*$J$4</f>
        <v>363.312</v>
      </c>
      <c r="K5" s="167">
        <f>T5*$K$4</f>
        <v>25.056</v>
      </c>
      <c r="L5" s="167">
        <f>T5*$L$4</f>
        <v>25.056</v>
      </c>
      <c r="M5" s="167">
        <f>T5*$M$4</f>
        <v>25.056</v>
      </c>
      <c r="N5" s="167">
        <f>T5*$N$4</f>
        <v>12.528</v>
      </c>
      <c r="O5" s="167">
        <f>T5*$O$4</f>
        <v>12.528</v>
      </c>
      <c r="P5" s="167">
        <f>T5*$P$4</f>
        <v>12.528</v>
      </c>
      <c r="Q5" s="167">
        <f>T5*$Q$4</f>
        <v>87.696</v>
      </c>
      <c r="R5" s="168">
        <f>T5*$R$4</f>
        <v>150.336</v>
      </c>
      <c r="S5" s="167">
        <f>T5*$S$4</f>
        <v>75.168</v>
      </c>
      <c r="T5" s="167">
        <f>(W5-U5-V5)*0.8</f>
        <v>1252.8</v>
      </c>
      <c r="U5" s="167">
        <v>100</v>
      </c>
      <c r="V5" s="167">
        <v>150</v>
      </c>
      <c r="W5" s="203">
        <v>1816</v>
      </c>
      <c r="X5" s="150">
        <v>2090</v>
      </c>
      <c r="Y5" s="205"/>
    </row>
    <row r="6" s="150" customFormat="1" ht="12" customHeight="1" spans="1:25">
      <c r="A6" s="222"/>
      <c r="B6" s="223"/>
      <c r="C6" s="221" t="s">
        <v>287</v>
      </c>
      <c r="D6" s="167">
        <f t="shared" ref="D6:D45" si="0">T6*$D$4</f>
        <v>105.504</v>
      </c>
      <c r="E6" s="168">
        <f t="shared" ref="E6:E45" si="1">T6*$E$4</f>
        <v>87.92</v>
      </c>
      <c r="F6" s="167">
        <f t="shared" ref="F6:F45" si="2">T6*$F$4</f>
        <v>140.672</v>
      </c>
      <c r="G6" s="167">
        <f t="shared" ref="G6:G45" si="3">T6*$G$4</f>
        <v>123.088</v>
      </c>
      <c r="H6" s="167">
        <f t="shared" ref="H6:H45" si="4">T6*$H$4</f>
        <v>52.752</v>
      </c>
      <c r="I6" s="167">
        <f t="shared" ref="I6:I45" si="5">T6*$I$4</f>
        <v>140.672</v>
      </c>
      <c r="J6" s="167">
        <f t="shared" ref="J6:J45" si="6">T6*$J$4</f>
        <v>509.936</v>
      </c>
      <c r="K6" s="167">
        <f t="shared" ref="K6:K45" si="7">T6*$K$4</f>
        <v>35.168</v>
      </c>
      <c r="L6" s="167">
        <f t="shared" ref="L6:L45" si="8">T6*$L$4</f>
        <v>35.168</v>
      </c>
      <c r="M6" s="167">
        <f t="shared" ref="M6:M45" si="9">T6*$M$4</f>
        <v>35.168</v>
      </c>
      <c r="N6" s="167">
        <f t="shared" ref="N6:N45" si="10">T6*$N$4</f>
        <v>17.584</v>
      </c>
      <c r="O6" s="167">
        <f t="shared" ref="O6:O45" si="11">T6*$O$4</f>
        <v>17.584</v>
      </c>
      <c r="P6" s="167">
        <f t="shared" ref="P6:P45" si="12">T6*$P$4</f>
        <v>17.584</v>
      </c>
      <c r="Q6" s="167">
        <f t="shared" ref="Q6:Q45" si="13">T6*$Q$4</f>
        <v>123.088</v>
      </c>
      <c r="R6" s="168">
        <f t="shared" ref="R6:R45" si="14">T6*$R$4</f>
        <v>211.008</v>
      </c>
      <c r="S6" s="167">
        <f t="shared" ref="S6:S45" si="15">T6*$S$4</f>
        <v>105.504</v>
      </c>
      <c r="T6" s="167">
        <f>(W6-U6-V6)*0.8</f>
        <v>1758.4</v>
      </c>
      <c r="U6" s="167">
        <v>100</v>
      </c>
      <c r="V6" s="167">
        <v>150</v>
      </c>
      <c r="W6" s="203">
        <v>2448</v>
      </c>
      <c r="X6" s="150">
        <v>2260</v>
      </c>
      <c r="Y6" s="205"/>
    </row>
    <row r="7" s="150" customFormat="1" ht="12" customHeight="1" spans="1:25">
      <c r="A7" s="219">
        <v>20</v>
      </c>
      <c r="B7" s="220" t="s">
        <v>288</v>
      </c>
      <c r="C7" s="221" t="s">
        <v>286</v>
      </c>
      <c r="D7" s="167">
        <f t="shared" si="0"/>
        <v>75.168</v>
      </c>
      <c r="E7" s="168">
        <f t="shared" si="1"/>
        <v>62.64</v>
      </c>
      <c r="F7" s="167">
        <f t="shared" si="2"/>
        <v>100.224</v>
      </c>
      <c r="G7" s="167">
        <f t="shared" si="3"/>
        <v>87.696</v>
      </c>
      <c r="H7" s="167">
        <f t="shared" si="4"/>
        <v>37.584</v>
      </c>
      <c r="I7" s="167">
        <f t="shared" si="5"/>
        <v>100.224</v>
      </c>
      <c r="J7" s="167">
        <f t="shared" si="6"/>
        <v>363.312</v>
      </c>
      <c r="K7" s="167">
        <f t="shared" si="7"/>
        <v>25.056</v>
      </c>
      <c r="L7" s="167">
        <f t="shared" si="8"/>
        <v>25.056</v>
      </c>
      <c r="M7" s="167">
        <f t="shared" si="9"/>
        <v>25.056</v>
      </c>
      <c r="N7" s="167">
        <f t="shared" si="10"/>
        <v>12.528</v>
      </c>
      <c r="O7" s="167">
        <f t="shared" si="11"/>
        <v>12.528</v>
      </c>
      <c r="P7" s="167">
        <f t="shared" si="12"/>
        <v>12.528</v>
      </c>
      <c r="Q7" s="167">
        <f t="shared" si="13"/>
        <v>87.696</v>
      </c>
      <c r="R7" s="168">
        <f t="shared" si="14"/>
        <v>150.336</v>
      </c>
      <c r="S7" s="167">
        <f t="shared" si="15"/>
        <v>75.168</v>
      </c>
      <c r="T7" s="167">
        <f>(W7-U7-V7)*0.8</f>
        <v>1252.8</v>
      </c>
      <c r="U7" s="167">
        <v>100</v>
      </c>
      <c r="V7" s="167">
        <v>150</v>
      </c>
      <c r="W7" s="203">
        <v>1816</v>
      </c>
      <c r="X7" s="150">
        <v>2090</v>
      </c>
      <c r="Y7" s="205"/>
    </row>
    <row r="8" s="150" customFormat="1" ht="12" customHeight="1" spans="1:25">
      <c r="A8" s="222"/>
      <c r="B8" s="223"/>
      <c r="C8" s="221" t="s">
        <v>287</v>
      </c>
      <c r="D8" s="167">
        <f t="shared" si="0"/>
        <v>105.504</v>
      </c>
      <c r="E8" s="168">
        <f t="shared" si="1"/>
        <v>87.92</v>
      </c>
      <c r="F8" s="167">
        <f t="shared" si="2"/>
        <v>140.672</v>
      </c>
      <c r="G8" s="167">
        <f t="shared" si="3"/>
        <v>123.088</v>
      </c>
      <c r="H8" s="167">
        <f t="shared" si="4"/>
        <v>52.752</v>
      </c>
      <c r="I8" s="167">
        <f t="shared" si="5"/>
        <v>140.672</v>
      </c>
      <c r="J8" s="167">
        <f t="shared" si="6"/>
        <v>509.936</v>
      </c>
      <c r="K8" s="167">
        <f t="shared" si="7"/>
        <v>35.168</v>
      </c>
      <c r="L8" s="167">
        <f t="shared" si="8"/>
        <v>35.168</v>
      </c>
      <c r="M8" s="167">
        <f t="shared" si="9"/>
        <v>35.168</v>
      </c>
      <c r="N8" s="167">
        <f t="shared" si="10"/>
        <v>17.584</v>
      </c>
      <c r="O8" s="167">
        <f t="shared" si="11"/>
        <v>17.584</v>
      </c>
      <c r="P8" s="167">
        <f t="shared" si="12"/>
        <v>17.584</v>
      </c>
      <c r="Q8" s="167">
        <f t="shared" si="13"/>
        <v>123.088</v>
      </c>
      <c r="R8" s="168">
        <f t="shared" si="14"/>
        <v>211.008</v>
      </c>
      <c r="S8" s="167">
        <f t="shared" si="15"/>
        <v>105.504</v>
      </c>
      <c r="T8" s="167">
        <f>(W8-U8-V8)*0.8</f>
        <v>1758.4</v>
      </c>
      <c r="U8" s="167">
        <v>100</v>
      </c>
      <c r="V8" s="167">
        <v>150</v>
      </c>
      <c r="W8" s="203">
        <v>2448</v>
      </c>
      <c r="X8" s="150">
        <v>2260</v>
      </c>
      <c r="Y8" s="205"/>
    </row>
    <row r="9" s="150" customFormat="1" ht="12" customHeight="1" spans="1:25">
      <c r="A9" s="219">
        <v>25</v>
      </c>
      <c r="B9" s="220" t="s">
        <v>27</v>
      </c>
      <c r="C9" s="221" t="s">
        <v>286</v>
      </c>
      <c r="D9" s="167">
        <f t="shared" si="0"/>
        <v>188.832</v>
      </c>
      <c r="E9" s="168">
        <f t="shared" si="1"/>
        <v>157.36</v>
      </c>
      <c r="F9" s="167">
        <f t="shared" si="2"/>
        <v>251.776</v>
      </c>
      <c r="G9" s="167">
        <f t="shared" si="3"/>
        <v>220.304</v>
      </c>
      <c r="H9" s="167">
        <f t="shared" si="4"/>
        <v>94.416</v>
      </c>
      <c r="I9" s="167">
        <f t="shared" si="5"/>
        <v>251.776</v>
      </c>
      <c r="J9" s="167">
        <f t="shared" si="6"/>
        <v>912.688</v>
      </c>
      <c r="K9" s="167">
        <f t="shared" si="7"/>
        <v>62.944</v>
      </c>
      <c r="L9" s="167">
        <f t="shared" si="8"/>
        <v>62.944</v>
      </c>
      <c r="M9" s="167">
        <f t="shared" si="9"/>
        <v>62.944</v>
      </c>
      <c r="N9" s="167">
        <f t="shared" si="10"/>
        <v>31.472</v>
      </c>
      <c r="O9" s="167">
        <f t="shared" si="11"/>
        <v>31.472</v>
      </c>
      <c r="P9" s="167">
        <f t="shared" si="12"/>
        <v>31.472</v>
      </c>
      <c r="Q9" s="167">
        <f t="shared" si="13"/>
        <v>220.304</v>
      </c>
      <c r="R9" s="168">
        <f t="shared" si="14"/>
        <v>377.664</v>
      </c>
      <c r="S9" s="167">
        <f t="shared" si="15"/>
        <v>188.832</v>
      </c>
      <c r="T9" s="167">
        <f t="shared" ref="T9:T45" si="16">(W9-U9-V9)*0.8</f>
        <v>3147.2</v>
      </c>
      <c r="U9" s="167">
        <v>100</v>
      </c>
      <c r="V9" s="167">
        <v>150</v>
      </c>
      <c r="W9" s="203">
        <v>4184</v>
      </c>
      <c r="X9" s="150">
        <v>2270</v>
      </c>
      <c r="Y9" s="205"/>
    </row>
    <row r="10" s="150" customFormat="1" ht="12" customHeight="1" spans="1:25">
      <c r="A10" s="222"/>
      <c r="B10" s="223"/>
      <c r="C10" s="221" t="s">
        <v>287</v>
      </c>
      <c r="D10" s="167">
        <f t="shared" si="0"/>
        <v>188.832</v>
      </c>
      <c r="E10" s="168">
        <f t="shared" si="1"/>
        <v>157.36</v>
      </c>
      <c r="F10" s="167">
        <f t="shared" si="2"/>
        <v>251.776</v>
      </c>
      <c r="G10" s="167">
        <f t="shared" si="3"/>
        <v>220.304</v>
      </c>
      <c r="H10" s="167">
        <f t="shared" si="4"/>
        <v>94.416</v>
      </c>
      <c r="I10" s="167">
        <f t="shared" si="5"/>
        <v>251.776</v>
      </c>
      <c r="J10" s="167">
        <f t="shared" si="6"/>
        <v>912.688</v>
      </c>
      <c r="K10" s="167">
        <f t="shared" si="7"/>
        <v>62.944</v>
      </c>
      <c r="L10" s="167">
        <f t="shared" si="8"/>
        <v>62.944</v>
      </c>
      <c r="M10" s="167">
        <f t="shared" si="9"/>
        <v>62.944</v>
      </c>
      <c r="N10" s="167">
        <f t="shared" si="10"/>
        <v>31.472</v>
      </c>
      <c r="O10" s="167">
        <f t="shared" si="11"/>
        <v>31.472</v>
      </c>
      <c r="P10" s="167">
        <f t="shared" si="12"/>
        <v>31.472</v>
      </c>
      <c r="Q10" s="167">
        <f t="shared" si="13"/>
        <v>220.304</v>
      </c>
      <c r="R10" s="168">
        <f t="shared" si="14"/>
        <v>377.664</v>
      </c>
      <c r="S10" s="167">
        <f t="shared" si="15"/>
        <v>188.832</v>
      </c>
      <c r="T10" s="167">
        <f t="shared" si="16"/>
        <v>3147.2</v>
      </c>
      <c r="U10" s="167">
        <v>100</v>
      </c>
      <c r="V10" s="167">
        <v>150</v>
      </c>
      <c r="W10" s="203">
        <v>4184</v>
      </c>
      <c r="X10" s="150">
        <v>2370</v>
      </c>
      <c r="Y10" s="205"/>
    </row>
    <row r="11" s="150" customFormat="1" ht="12" customHeight="1" spans="1:25">
      <c r="A11" s="219">
        <v>40</v>
      </c>
      <c r="B11" s="220" t="s">
        <v>289</v>
      </c>
      <c r="C11" s="221" t="s">
        <v>286</v>
      </c>
      <c r="D11" s="167">
        <f t="shared" si="0"/>
        <v>188.832</v>
      </c>
      <c r="E11" s="172">
        <f t="shared" si="1"/>
        <v>157.36</v>
      </c>
      <c r="F11" s="173">
        <f t="shared" si="2"/>
        <v>251.776</v>
      </c>
      <c r="G11" s="173">
        <f t="shared" si="3"/>
        <v>220.304</v>
      </c>
      <c r="H11" s="173">
        <f t="shared" si="4"/>
        <v>94.416</v>
      </c>
      <c r="I11" s="167">
        <f t="shared" si="5"/>
        <v>251.776</v>
      </c>
      <c r="J11" s="167">
        <f t="shared" si="6"/>
        <v>912.688</v>
      </c>
      <c r="K11" s="167">
        <f t="shared" si="7"/>
        <v>62.944</v>
      </c>
      <c r="L11" s="167">
        <f t="shared" si="8"/>
        <v>62.944</v>
      </c>
      <c r="M11" s="167">
        <f t="shared" si="9"/>
        <v>62.944</v>
      </c>
      <c r="N11" s="167">
        <f t="shared" si="10"/>
        <v>31.472</v>
      </c>
      <c r="O11" s="167">
        <f t="shared" si="11"/>
        <v>31.472</v>
      </c>
      <c r="P11" s="167">
        <f t="shared" si="12"/>
        <v>31.472</v>
      </c>
      <c r="Q11" s="167">
        <f t="shared" si="13"/>
        <v>220.304</v>
      </c>
      <c r="R11" s="168">
        <f t="shared" si="14"/>
        <v>377.664</v>
      </c>
      <c r="S11" s="167">
        <f t="shared" si="15"/>
        <v>188.832</v>
      </c>
      <c r="T11" s="167">
        <f t="shared" si="16"/>
        <v>3147.2</v>
      </c>
      <c r="U11" s="167">
        <v>100</v>
      </c>
      <c r="V11" s="167">
        <v>150</v>
      </c>
      <c r="W11" s="203">
        <v>4184</v>
      </c>
      <c r="X11" s="150">
        <v>2320</v>
      </c>
      <c r="Y11" s="205"/>
    </row>
    <row r="12" s="150" customFormat="1" ht="12" customHeight="1" spans="1:25">
      <c r="A12" s="222"/>
      <c r="B12" s="223"/>
      <c r="C12" s="221" t="s">
        <v>287</v>
      </c>
      <c r="D12" s="167">
        <f t="shared" si="0"/>
        <v>188.832</v>
      </c>
      <c r="E12" s="168">
        <f t="shared" si="1"/>
        <v>157.36</v>
      </c>
      <c r="F12" s="167">
        <f t="shared" si="2"/>
        <v>251.776</v>
      </c>
      <c r="G12" s="167">
        <f t="shared" si="3"/>
        <v>220.304</v>
      </c>
      <c r="H12" s="167">
        <f t="shared" si="4"/>
        <v>94.416</v>
      </c>
      <c r="I12" s="167">
        <f t="shared" si="5"/>
        <v>251.776</v>
      </c>
      <c r="J12" s="167">
        <f t="shared" si="6"/>
        <v>912.688</v>
      </c>
      <c r="K12" s="167">
        <f t="shared" si="7"/>
        <v>62.944</v>
      </c>
      <c r="L12" s="167">
        <f t="shared" si="8"/>
        <v>62.944</v>
      </c>
      <c r="M12" s="167">
        <f t="shared" si="9"/>
        <v>62.944</v>
      </c>
      <c r="N12" s="167">
        <f t="shared" si="10"/>
        <v>31.472</v>
      </c>
      <c r="O12" s="167">
        <f t="shared" si="11"/>
        <v>31.472</v>
      </c>
      <c r="P12" s="167">
        <f t="shared" si="12"/>
        <v>31.472</v>
      </c>
      <c r="Q12" s="167">
        <f t="shared" si="13"/>
        <v>220.304</v>
      </c>
      <c r="R12" s="168">
        <f t="shared" si="14"/>
        <v>377.664</v>
      </c>
      <c r="S12" s="167">
        <f t="shared" si="15"/>
        <v>188.832</v>
      </c>
      <c r="T12" s="167">
        <f t="shared" si="16"/>
        <v>3147.2</v>
      </c>
      <c r="U12" s="167">
        <v>100</v>
      </c>
      <c r="V12" s="167">
        <v>150</v>
      </c>
      <c r="W12" s="203">
        <v>4184</v>
      </c>
      <c r="X12" s="150">
        <v>2520</v>
      </c>
      <c r="Y12" s="205"/>
    </row>
    <row r="13" s="150" customFormat="1" ht="12" customHeight="1" spans="1:25">
      <c r="A13" s="219">
        <v>50</v>
      </c>
      <c r="B13" s="220" t="s">
        <v>32</v>
      </c>
      <c r="C13" s="221" t="s">
        <v>286</v>
      </c>
      <c r="D13" s="167">
        <f t="shared" si="0"/>
        <v>271.008</v>
      </c>
      <c r="E13" s="168">
        <f t="shared" si="1"/>
        <v>225.84</v>
      </c>
      <c r="F13" s="168">
        <f t="shared" si="2"/>
        <v>361.344</v>
      </c>
      <c r="G13" s="168">
        <f t="shared" si="3"/>
        <v>316.176</v>
      </c>
      <c r="H13" s="167">
        <f t="shared" si="4"/>
        <v>135.504</v>
      </c>
      <c r="I13" s="167">
        <f t="shared" si="5"/>
        <v>361.344</v>
      </c>
      <c r="J13" s="167">
        <f t="shared" si="6"/>
        <v>1309.872</v>
      </c>
      <c r="K13" s="167">
        <f t="shared" si="7"/>
        <v>90.336</v>
      </c>
      <c r="L13" s="167">
        <f t="shared" si="8"/>
        <v>90.336</v>
      </c>
      <c r="M13" s="167">
        <f t="shared" si="9"/>
        <v>90.336</v>
      </c>
      <c r="N13" s="167">
        <f t="shared" si="10"/>
        <v>45.168</v>
      </c>
      <c r="O13" s="167">
        <f t="shared" si="11"/>
        <v>45.168</v>
      </c>
      <c r="P13" s="167">
        <f t="shared" si="12"/>
        <v>45.168</v>
      </c>
      <c r="Q13" s="167">
        <f t="shared" si="13"/>
        <v>316.176</v>
      </c>
      <c r="R13" s="168">
        <f t="shared" si="14"/>
        <v>542.016</v>
      </c>
      <c r="S13" s="167">
        <f t="shared" si="15"/>
        <v>271.008</v>
      </c>
      <c r="T13" s="167">
        <f t="shared" si="16"/>
        <v>4516.8</v>
      </c>
      <c r="U13" s="167">
        <v>100</v>
      </c>
      <c r="V13" s="167">
        <v>150</v>
      </c>
      <c r="W13" s="203">
        <v>5896</v>
      </c>
      <c r="X13" s="150">
        <v>2570</v>
      </c>
      <c r="Y13" s="205"/>
    </row>
    <row r="14" s="150" customFormat="1" ht="12" customHeight="1" spans="1:25">
      <c r="A14" s="222"/>
      <c r="B14" s="223"/>
      <c r="C14" s="221" t="s">
        <v>287</v>
      </c>
      <c r="D14" s="167">
        <f t="shared" si="0"/>
        <v>271.008</v>
      </c>
      <c r="E14" s="168">
        <f t="shared" si="1"/>
        <v>225.84</v>
      </c>
      <c r="F14" s="167">
        <f t="shared" si="2"/>
        <v>361.344</v>
      </c>
      <c r="G14" s="167">
        <f t="shared" si="3"/>
        <v>316.176</v>
      </c>
      <c r="H14" s="167">
        <f t="shared" si="4"/>
        <v>135.504</v>
      </c>
      <c r="I14" s="167">
        <f t="shared" si="5"/>
        <v>361.344</v>
      </c>
      <c r="J14" s="167">
        <f t="shared" si="6"/>
        <v>1309.872</v>
      </c>
      <c r="K14" s="167">
        <f t="shared" si="7"/>
        <v>90.336</v>
      </c>
      <c r="L14" s="167">
        <f t="shared" si="8"/>
        <v>90.336</v>
      </c>
      <c r="M14" s="167">
        <f t="shared" si="9"/>
        <v>90.336</v>
      </c>
      <c r="N14" s="167">
        <f t="shared" si="10"/>
        <v>45.168</v>
      </c>
      <c r="O14" s="167">
        <f t="shared" si="11"/>
        <v>45.168</v>
      </c>
      <c r="P14" s="167">
        <f t="shared" si="12"/>
        <v>45.168</v>
      </c>
      <c r="Q14" s="167">
        <f t="shared" si="13"/>
        <v>316.176</v>
      </c>
      <c r="R14" s="168">
        <f t="shared" si="14"/>
        <v>542.016</v>
      </c>
      <c r="S14" s="167">
        <f t="shared" si="15"/>
        <v>271.008</v>
      </c>
      <c r="T14" s="167">
        <f t="shared" si="16"/>
        <v>4516.8</v>
      </c>
      <c r="U14" s="167">
        <v>100</v>
      </c>
      <c r="V14" s="167">
        <v>150</v>
      </c>
      <c r="W14" s="203">
        <v>5896</v>
      </c>
      <c r="X14" s="150">
        <v>2830</v>
      </c>
      <c r="Y14" s="205"/>
    </row>
    <row r="15" s="206" customFormat="1" ht="12" customHeight="1" spans="1:25">
      <c r="A15" s="219">
        <v>80</v>
      </c>
      <c r="B15" s="220" t="s">
        <v>37</v>
      </c>
      <c r="C15" s="168" t="s">
        <v>286</v>
      </c>
      <c r="D15" s="168">
        <f t="shared" si="0"/>
        <v>298.272</v>
      </c>
      <c r="E15" s="168">
        <f t="shared" si="1"/>
        <v>248.56</v>
      </c>
      <c r="F15" s="168">
        <f t="shared" si="2"/>
        <v>397.696</v>
      </c>
      <c r="G15" s="168">
        <f t="shared" si="3"/>
        <v>347.984</v>
      </c>
      <c r="H15" s="168">
        <f t="shared" si="4"/>
        <v>149.136</v>
      </c>
      <c r="I15" s="168">
        <f t="shared" si="5"/>
        <v>397.696</v>
      </c>
      <c r="J15" s="168">
        <f t="shared" si="6"/>
        <v>1441.648</v>
      </c>
      <c r="K15" s="168">
        <f t="shared" si="7"/>
        <v>99.424</v>
      </c>
      <c r="L15" s="168">
        <f t="shared" si="8"/>
        <v>99.424</v>
      </c>
      <c r="M15" s="168">
        <f t="shared" si="9"/>
        <v>99.424</v>
      </c>
      <c r="N15" s="168">
        <f t="shared" si="10"/>
        <v>49.712</v>
      </c>
      <c r="O15" s="168">
        <f t="shared" si="11"/>
        <v>49.712</v>
      </c>
      <c r="P15" s="168">
        <f t="shared" si="12"/>
        <v>49.712</v>
      </c>
      <c r="Q15" s="168">
        <f t="shared" si="13"/>
        <v>347.984</v>
      </c>
      <c r="R15" s="168">
        <f t="shared" si="14"/>
        <v>596.544</v>
      </c>
      <c r="S15" s="168">
        <f t="shared" si="15"/>
        <v>298.272</v>
      </c>
      <c r="T15" s="168">
        <f t="shared" si="16"/>
        <v>4971.2</v>
      </c>
      <c r="U15" s="168">
        <v>100</v>
      </c>
      <c r="V15" s="168">
        <v>150</v>
      </c>
      <c r="W15" s="168">
        <v>6464</v>
      </c>
      <c r="X15" s="206">
        <v>2980</v>
      </c>
      <c r="Y15" s="241"/>
    </row>
    <row r="16" s="150" customFormat="1" ht="12.75" customHeight="1" spans="1:25">
      <c r="A16" s="222"/>
      <c r="B16" s="223"/>
      <c r="C16" s="221" t="s">
        <v>287</v>
      </c>
      <c r="D16" s="167">
        <f t="shared" si="0"/>
        <v>298.272</v>
      </c>
      <c r="E16" s="168">
        <f t="shared" si="1"/>
        <v>248.56</v>
      </c>
      <c r="F16" s="167">
        <f t="shared" si="2"/>
        <v>397.696</v>
      </c>
      <c r="G16" s="167">
        <f t="shared" si="3"/>
        <v>347.984</v>
      </c>
      <c r="H16" s="167">
        <f t="shared" si="4"/>
        <v>149.136</v>
      </c>
      <c r="I16" s="167">
        <f t="shared" si="5"/>
        <v>397.696</v>
      </c>
      <c r="J16" s="167">
        <f t="shared" si="6"/>
        <v>1441.648</v>
      </c>
      <c r="K16" s="167">
        <f t="shared" si="7"/>
        <v>99.424</v>
      </c>
      <c r="L16" s="167">
        <f t="shared" si="8"/>
        <v>99.424</v>
      </c>
      <c r="M16" s="167">
        <f t="shared" si="9"/>
        <v>99.424</v>
      </c>
      <c r="N16" s="167">
        <f t="shared" si="10"/>
        <v>49.712</v>
      </c>
      <c r="O16" s="167">
        <f t="shared" si="11"/>
        <v>49.712</v>
      </c>
      <c r="P16" s="167">
        <f t="shared" si="12"/>
        <v>49.712</v>
      </c>
      <c r="Q16" s="167">
        <f t="shared" si="13"/>
        <v>347.984</v>
      </c>
      <c r="R16" s="168">
        <f t="shared" si="14"/>
        <v>596.544</v>
      </c>
      <c r="S16" s="167">
        <f t="shared" si="15"/>
        <v>298.272</v>
      </c>
      <c r="T16" s="167">
        <f t="shared" si="16"/>
        <v>4971.2</v>
      </c>
      <c r="U16" s="167">
        <v>100</v>
      </c>
      <c r="V16" s="167">
        <v>150</v>
      </c>
      <c r="W16" s="203">
        <v>6464</v>
      </c>
      <c r="X16" s="150">
        <v>3330</v>
      </c>
      <c r="Y16" s="205"/>
    </row>
    <row r="17" s="150" customFormat="1" ht="12" customHeight="1" spans="1:25">
      <c r="A17" s="219">
        <v>100</v>
      </c>
      <c r="B17" s="220" t="s">
        <v>39</v>
      </c>
      <c r="C17" s="221">
        <v>150</v>
      </c>
      <c r="D17" s="167">
        <f t="shared" si="0"/>
        <v>371.52</v>
      </c>
      <c r="E17" s="168">
        <f t="shared" si="1"/>
        <v>309.6</v>
      </c>
      <c r="F17" s="168">
        <f t="shared" si="2"/>
        <v>495.36</v>
      </c>
      <c r="G17" s="168">
        <f t="shared" si="3"/>
        <v>433.44</v>
      </c>
      <c r="H17" s="168">
        <f t="shared" si="4"/>
        <v>185.76</v>
      </c>
      <c r="I17" s="168">
        <f t="shared" si="5"/>
        <v>495.36</v>
      </c>
      <c r="J17" s="168">
        <f t="shared" si="6"/>
        <v>1795.68</v>
      </c>
      <c r="K17" s="168">
        <f t="shared" si="7"/>
        <v>123.84</v>
      </c>
      <c r="L17" s="167">
        <f t="shared" si="8"/>
        <v>123.84</v>
      </c>
      <c r="M17" s="167">
        <f t="shared" si="9"/>
        <v>123.84</v>
      </c>
      <c r="N17" s="167">
        <f t="shared" si="10"/>
        <v>61.92</v>
      </c>
      <c r="O17" s="167">
        <f t="shared" si="11"/>
        <v>61.92</v>
      </c>
      <c r="P17" s="167">
        <f t="shared" si="12"/>
        <v>61.92</v>
      </c>
      <c r="Q17" s="167">
        <f t="shared" si="13"/>
        <v>433.44</v>
      </c>
      <c r="R17" s="168">
        <f t="shared" si="14"/>
        <v>743.04</v>
      </c>
      <c r="S17" s="167">
        <f t="shared" si="15"/>
        <v>371.52</v>
      </c>
      <c r="T17" s="167">
        <f t="shared" si="16"/>
        <v>6192</v>
      </c>
      <c r="U17" s="167">
        <v>150</v>
      </c>
      <c r="V17" s="167">
        <v>150</v>
      </c>
      <c r="W17" s="203">
        <v>8040</v>
      </c>
      <c r="X17" s="150">
        <v>3490</v>
      </c>
      <c r="Y17" s="205"/>
    </row>
    <row r="18" s="150" customFormat="1" ht="12" customHeight="1" spans="1:25">
      <c r="A18" s="224"/>
      <c r="B18" s="225"/>
      <c r="C18" s="221" t="s">
        <v>290</v>
      </c>
      <c r="D18" s="167">
        <f t="shared" si="0"/>
        <v>371.52</v>
      </c>
      <c r="E18" s="168">
        <f t="shared" si="1"/>
        <v>309.6</v>
      </c>
      <c r="F18" s="167">
        <f t="shared" si="2"/>
        <v>495.36</v>
      </c>
      <c r="G18" s="167">
        <f t="shared" si="3"/>
        <v>433.44</v>
      </c>
      <c r="H18" s="167">
        <f t="shared" si="4"/>
        <v>185.76</v>
      </c>
      <c r="I18" s="167">
        <f t="shared" si="5"/>
        <v>495.36</v>
      </c>
      <c r="J18" s="167">
        <f t="shared" si="6"/>
        <v>1795.68</v>
      </c>
      <c r="K18" s="167">
        <f t="shared" si="7"/>
        <v>123.84</v>
      </c>
      <c r="L18" s="167">
        <f t="shared" si="8"/>
        <v>123.84</v>
      </c>
      <c r="M18" s="167">
        <f t="shared" si="9"/>
        <v>123.84</v>
      </c>
      <c r="N18" s="167">
        <f t="shared" si="10"/>
        <v>61.92</v>
      </c>
      <c r="O18" s="167">
        <f t="shared" si="11"/>
        <v>61.92</v>
      </c>
      <c r="P18" s="167">
        <f t="shared" si="12"/>
        <v>61.92</v>
      </c>
      <c r="Q18" s="167">
        <f t="shared" si="13"/>
        <v>433.44</v>
      </c>
      <c r="R18" s="168">
        <f t="shared" si="14"/>
        <v>743.04</v>
      </c>
      <c r="S18" s="167">
        <f t="shared" si="15"/>
        <v>371.52</v>
      </c>
      <c r="T18" s="167">
        <f t="shared" si="16"/>
        <v>6192</v>
      </c>
      <c r="U18" s="167">
        <v>150</v>
      </c>
      <c r="V18" s="167">
        <v>150</v>
      </c>
      <c r="W18" s="203">
        <v>8040</v>
      </c>
      <c r="X18" s="150">
        <v>3900</v>
      </c>
      <c r="Y18" s="205"/>
    </row>
    <row r="19" s="150" customFormat="1" ht="12" customHeight="1" spans="1:25">
      <c r="A19" s="222"/>
      <c r="B19" s="223"/>
      <c r="C19" s="221" t="s">
        <v>287</v>
      </c>
      <c r="D19" s="167">
        <f t="shared" si="0"/>
        <v>371.52</v>
      </c>
      <c r="E19" s="168">
        <f t="shared" si="1"/>
        <v>309.6</v>
      </c>
      <c r="F19" s="167">
        <f t="shared" si="2"/>
        <v>495.36</v>
      </c>
      <c r="G19" s="167">
        <f t="shared" si="3"/>
        <v>433.44</v>
      </c>
      <c r="H19" s="167">
        <f t="shared" si="4"/>
        <v>185.76</v>
      </c>
      <c r="I19" s="167">
        <f t="shared" si="5"/>
        <v>495.36</v>
      </c>
      <c r="J19" s="167">
        <f t="shared" si="6"/>
        <v>1795.68</v>
      </c>
      <c r="K19" s="167">
        <f t="shared" si="7"/>
        <v>123.84</v>
      </c>
      <c r="L19" s="167">
        <f t="shared" si="8"/>
        <v>123.84</v>
      </c>
      <c r="M19" s="167">
        <f t="shared" si="9"/>
        <v>123.84</v>
      </c>
      <c r="N19" s="167">
        <f t="shared" si="10"/>
        <v>61.92</v>
      </c>
      <c r="O19" s="167">
        <f t="shared" si="11"/>
        <v>61.92</v>
      </c>
      <c r="P19" s="167">
        <f t="shared" si="12"/>
        <v>61.92</v>
      </c>
      <c r="Q19" s="167">
        <f t="shared" si="13"/>
        <v>433.44</v>
      </c>
      <c r="R19" s="168">
        <f t="shared" si="14"/>
        <v>743.04</v>
      </c>
      <c r="S19" s="167">
        <f t="shared" si="15"/>
        <v>371.52</v>
      </c>
      <c r="T19" s="167">
        <f t="shared" si="16"/>
        <v>6192</v>
      </c>
      <c r="U19" s="167">
        <v>150</v>
      </c>
      <c r="V19" s="167">
        <v>150</v>
      </c>
      <c r="W19" s="203">
        <v>8040</v>
      </c>
      <c r="X19" s="150">
        <v>4470</v>
      </c>
      <c r="Y19" s="205"/>
    </row>
    <row r="20" s="150" customFormat="1" ht="12" customHeight="1" spans="1:25">
      <c r="A20" s="219">
        <v>150</v>
      </c>
      <c r="B20" s="220" t="s">
        <v>43</v>
      </c>
      <c r="C20" s="221">
        <v>150</v>
      </c>
      <c r="D20" s="167">
        <f t="shared" si="0"/>
        <v>513.984</v>
      </c>
      <c r="E20" s="168">
        <f t="shared" si="1"/>
        <v>428.32</v>
      </c>
      <c r="F20" s="167">
        <f t="shared" si="2"/>
        <v>685.312</v>
      </c>
      <c r="G20" s="167">
        <f t="shared" si="3"/>
        <v>599.648</v>
      </c>
      <c r="H20" s="167">
        <f t="shared" si="4"/>
        <v>256.992</v>
      </c>
      <c r="I20" s="167">
        <f t="shared" si="5"/>
        <v>685.312</v>
      </c>
      <c r="J20" s="167">
        <f t="shared" si="6"/>
        <v>2484.256</v>
      </c>
      <c r="K20" s="167">
        <f t="shared" si="7"/>
        <v>171.328</v>
      </c>
      <c r="L20" s="167">
        <f t="shared" si="8"/>
        <v>171.328</v>
      </c>
      <c r="M20" s="167">
        <f t="shared" si="9"/>
        <v>171.328</v>
      </c>
      <c r="N20" s="167">
        <f t="shared" si="10"/>
        <v>85.664</v>
      </c>
      <c r="O20" s="167">
        <f t="shared" si="11"/>
        <v>85.664</v>
      </c>
      <c r="P20" s="167">
        <f t="shared" si="12"/>
        <v>85.664</v>
      </c>
      <c r="Q20" s="167">
        <f t="shared" si="13"/>
        <v>599.648</v>
      </c>
      <c r="R20" s="168">
        <f t="shared" si="14"/>
        <v>1027.968</v>
      </c>
      <c r="S20" s="167">
        <f t="shared" si="15"/>
        <v>513.984</v>
      </c>
      <c r="T20" s="167">
        <f t="shared" si="16"/>
        <v>8566.4</v>
      </c>
      <c r="U20" s="167">
        <v>150</v>
      </c>
      <c r="V20" s="167">
        <v>150</v>
      </c>
      <c r="W20" s="203">
        <v>11008</v>
      </c>
      <c r="X20" s="150">
        <v>4170</v>
      </c>
      <c r="Y20" s="205"/>
    </row>
    <row r="21" s="150" customFormat="1" ht="12" customHeight="1" spans="1:25">
      <c r="A21" s="224"/>
      <c r="B21" s="225"/>
      <c r="C21" s="221" t="s">
        <v>290</v>
      </c>
      <c r="D21" s="167">
        <f t="shared" si="0"/>
        <v>513.984</v>
      </c>
      <c r="E21" s="168">
        <f t="shared" si="1"/>
        <v>428.32</v>
      </c>
      <c r="F21" s="167">
        <f t="shared" si="2"/>
        <v>685.312</v>
      </c>
      <c r="G21" s="167">
        <f t="shared" si="3"/>
        <v>599.648</v>
      </c>
      <c r="H21" s="167">
        <f t="shared" si="4"/>
        <v>256.992</v>
      </c>
      <c r="I21" s="167">
        <f t="shared" si="5"/>
        <v>685.312</v>
      </c>
      <c r="J21" s="167">
        <f t="shared" si="6"/>
        <v>2484.256</v>
      </c>
      <c r="K21" s="167">
        <f t="shared" si="7"/>
        <v>171.328</v>
      </c>
      <c r="L21" s="167">
        <f t="shared" si="8"/>
        <v>171.328</v>
      </c>
      <c r="M21" s="167">
        <f t="shared" si="9"/>
        <v>171.328</v>
      </c>
      <c r="N21" s="167">
        <f t="shared" si="10"/>
        <v>85.664</v>
      </c>
      <c r="O21" s="167">
        <f t="shared" si="11"/>
        <v>85.664</v>
      </c>
      <c r="P21" s="167">
        <f t="shared" si="12"/>
        <v>85.664</v>
      </c>
      <c r="Q21" s="167">
        <f t="shared" si="13"/>
        <v>599.648</v>
      </c>
      <c r="R21" s="168">
        <f t="shared" si="14"/>
        <v>1027.968</v>
      </c>
      <c r="S21" s="167">
        <f t="shared" si="15"/>
        <v>513.984</v>
      </c>
      <c r="T21" s="167">
        <f t="shared" si="16"/>
        <v>8566.4</v>
      </c>
      <c r="U21" s="167">
        <v>150</v>
      </c>
      <c r="V21" s="167">
        <v>150</v>
      </c>
      <c r="W21" s="203">
        <v>11008</v>
      </c>
      <c r="X21" s="150">
        <v>4730</v>
      </c>
      <c r="Y21" s="205"/>
    </row>
    <row r="22" s="150" customFormat="1" ht="12" customHeight="1" spans="1:25">
      <c r="A22" s="222"/>
      <c r="B22" s="223"/>
      <c r="C22" s="221" t="s">
        <v>287</v>
      </c>
      <c r="D22" s="167">
        <f t="shared" si="0"/>
        <v>513.984</v>
      </c>
      <c r="E22" s="168">
        <f t="shared" si="1"/>
        <v>428.32</v>
      </c>
      <c r="F22" s="167">
        <f t="shared" si="2"/>
        <v>685.312</v>
      </c>
      <c r="G22" s="167">
        <f t="shared" si="3"/>
        <v>599.648</v>
      </c>
      <c r="H22" s="167">
        <f t="shared" si="4"/>
        <v>256.992</v>
      </c>
      <c r="I22" s="167">
        <f t="shared" si="5"/>
        <v>685.312</v>
      </c>
      <c r="J22" s="167">
        <f t="shared" si="6"/>
        <v>2484.256</v>
      </c>
      <c r="K22" s="167">
        <f t="shared" si="7"/>
        <v>171.328</v>
      </c>
      <c r="L22" s="167">
        <f t="shared" si="8"/>
        <v>171.328</v>
      </c>
      <c r="M22" s="167">
        <f t="shared" si="9"/>
        <v>171.328</v>
      </c>
      <c r="N22" s="167">
        <f t="shared" si="10"/>
        <v>85.664</v>
      </c>
      <c r="O22" s="167">
        <f t="shared" si="11"/>
        <v>85.664</v>
      </c>
      <c r="P22" s="167">
        <f t="shared" si="12"/>
        <v>85.664</v>
      </c>
      <c r="Q22" s="167">
        <f t="shared" si="13"/>
        <v>599.648</v>
      </c>
      <c r="R22" s="168">
        <f t="shared" si="14"/>
        <v>1027.968</v>
      </c>
      <c r="S22" s="167">
        <f t="shared" si="15"/>
        <v>513.984</v>
      </c>
      <c r="T22" s="167">
        <f t="shared" si="16"/>
        <v>8566.4</v>
      </c>
      <c r="U22" s="167">
        <v>150</v>
      </c>
      <c r="V22" s="167">
        <v>150</v>
      </c>
      <c r="W22" s="203">
        <v>11008</v>
      </c>
      <c r="X22" s="150">
        <v>5420</v>
      </c>
      <c r="Y22" s="205"/>
    </row>
    <row r="23" s="150" customFormat="1" ht="12" customHeight="1" spans="1:25">
      <c r="A23" s="219">
        <v>200</v>
      </c>
      <c r="B23" s="220" t="s">
        <v>47</v>
      </c>
      <c r="C23" s="221">
        <v>150</v>
      </c>
      <c r="D23" s="167">
        <f t="shared" si="0"/>
        <v>518.208</v>
      </c>
      <c r="E23" s="168">
        <f t="shared" si="1"/>
        <v>431.84</v>
      </c>
      <c r="F23" s="167">
        <f t="shared" si="2"/>
        <v>690.944</v>
      </c>
      <c r="G23" s="167">
        <f t="shared" si="3"/>
        <v>604.576</v>
      </c>
      <c r="H23" s="167">
        <f t="shared" si="4"/>
        <v>259.104</v>
      </c>
      <c r="I23" s="167">
        <f t="shared" si="5"/>
        <v>690.944</v>
      </c>
      <c r="J23" s="167">
        <f t="shared" si="6"/>
        <v>2504.672</v>
      </c>
      <c r="K23" s="167">
        <f t="shared" si="7"/>
        <v>172.736</v>
      </c>
      <c r="L23" s="167">
        <f t="shared" si="8"/>
        <v>172.736</v>
      </c>
      <c r="M23" s="167">
        <f t="shared" si="9"/>
        <v>172.736</v>
      </c>
      <c r="N23" s="167">
        <f t="shared" si="10"/>
        <v>86.368</v>
      </c>
      <c r="O23" s="167">
        <f t="shared" si="11"/>
        <v>86.368</v>
      </c>
      <c r="P23" s="167">
        <f t="shared" si="12"/>
        <v>86.368</v>
      </c>
      <c r="Q23" s="167">
        <f t="shared" si="13"/>
        <v>604.576</v>
      </c>
      <c r="R23" s="168">
        <f t="shared" si="14"/>
        <v>1036.416</v>
      </c>
      <c r="S23" s="167">
        <f t="shared" si="15"/>
        <v>518.208</v>
      </c>
      <c r="T23" s="167">
        <f t="shared" si="16"/>
        <v>8636.8</v>
      </c>
      <c r="U23" s="167">
        <v>150</v>
      </c>
      <c r="V23" s="167">
        <v>150</v>
      </c>
      <c r="W23" s="203">
        <v>11096</v>
      </c>
      <c r="X23" s="150">
        <v>5040</v>
      </c>
      <c r="Y23" s="205"/>
    </row>
    <row r="24" s="150" customFormat="1" ht="12" customHeight="1" spans="1:25">
      <c r="A24" s="224"/>
      <c r="B24" s="225"/>
      <c r="C24" s="221" t="s">
        <v>290</v>
      </c>
      <c r="D24" s="167">
        <f t="shared" si="0"/>
        <v>518.208</v>
      </c>
      <c r="E24" s="168">
        <f t="shared" si="1"/>
        <v>431.84</v>
      </c>
      <c r="F24" s="167">
        <f t="shared" si="2"/>
        <v>690.944</v>
      </c>
      <c r="G24" s="167">
        <f t="shared" si="3"/>
        <v>604.576</v>
      </c>
      <c r="H24" s="167">
        <f t="shared" si="4"/>
        <v>259.104</v>
      </c>
      <c r="I24" s="167">
        <f t="shared" si="5"/>
        <v>690.944</v>
      </c>
      <c r="J24" s="167">
        <f t="shared" si="6"/>
        <v>2504.672</v>
      </c>
      <c r="K24" s="167">
        <f t="shared" si="7"/>
        <v>172.736</v>
      </c>
      <c r="L24" s="167">
        <f t="shared" si="8"/>
        <v>172.736</v>
      </c>
      <c r="M24" s="167">
        <f t="shared" si="9"/>
        <v>172.736</v>
      </c>
      <c r="N24" s="167">
        <f t="shared" si="10"/>
        <v>86.368</v>
      </c>
      <c r="O24" s="167">
        <f t="shared" si="11"/>
        <v>86.368</v>
      </c>
      <c r="P24" s="167">
        <f t="shared" si="12"/>
        <v>86.368</v>
      </c>
      <c r="Q24" s="167">
        <f t="shared" si="13"/>
        <v>604.576</v>
      </c>
      <c r="R24" s="168">
        <f t="shared" si="14"/>
        <v>1036.416</v>
      </c>
      <c r="S24" s="167">
        <f t="shared" si="15"/>
        <v>518.208</v>
      </c>
      <c r="T24" s="167">
        <f t="shared" si="16"/>
        <v>8636.8</v>
      </c>
      <c r="U24" s="167">
        <v>150</v>
      </c>
      <c r="V24" s="167">
        <v>150</v>
      </c>
      <c r="W24" s="203">
        <v>11096</v>
      </c>
      <c r="X24" s="150">
        <v>5630</v>
      </c>
      <c r="Y24" s="205"/>
    </row>
    <row r="25" s="150" customFormat="1" ht="12" customHeight="1" spans="1:25">
      <c r="A25" s="222"/>
      <c r="B25" s="223"/>
      <c r="C25" s="221" t="s">
        <v>287</v>
      </c>
      <c r="D25" s="167">
        <f t="shared" si="0"/>
        <v>518.208</v>
      </c>
      <c r="E25" s="168">
        <f t="shared" si="1"/>
        <v>431.84</v>
      </c>
      <c r="F25" s="167">
        <f t="shared" si="2"/>
        <v>690.944</v>
      </c>
      <c r="G25" s="167">
        <f t="shared" si="3"/>
        <v>604.576</v>
      </c>
      <c r="H25" s="167">
        <f t="shared" si="4"/>
        <v>259.104</v>
      </c>
      <c r="I25" s="167">
        <f t="shared" si="5"/>
        <v>690.944</v>
      </c>
      <c r="J25" s="167">
        <f t="shared" si="6"/>
        <v>2504.672</v>
      </c>
      <c r="K25" s="167">
        <f t="shared" si="7"/>
        <v>172.736</v>
      </c>
      <c r="L25" s="167">
        <f t="shared" si="8"/>
        <v>172.736</v>
      </c>
      <c r="M25" s="167">
        <f t="shared" si="9"/>
        <v>172.736</v>
      </c>
      <c r="N25" s="167">
        <f t="shared" si="10"/>
        <v>86.368</v>
      </c>
      <c r="O25" s="167">
        <f t="shared" si="11"/>
        <v>86.368</v>
      </c>
      <c r="P25" s="167">
        <f t="shared" si="12"/>
        <v>86.368</v>
      </c>
      <c r="Q25" s="167">
        <f t="shared" si="13"/>
        <v>604.576</v>
      </c>
      <c r="R25" s="168">
        <f t="shared" si="14"/>
        <v>1036.416</v>
      </c>
      <c r="S25" s="167">
        <f t="shared" si="15"/>
        <v>518.208</v>
      </c>
      <c r="T25" s="167">
        <f t="shared" si="16"/>
        <v>8636.8</v>
      </c>
      <c r="U25" s="167">
        <v>150</v>
      </c>
      <c r="V25" s="167">
        <v>150</v>
      </c>
      <c r="W25" s="203">
        <v>11096</v>
      </c>
      <c r="X25" s="150">
        <v>6540</v>
      </c>
      <c r="Y25" s="205"/>
    </row>
    <row r="26" s="207" customFormat="1" ht="12" customHeight="1" spans="1:25">
      <c r="A26" s="219">
        <v>250</v>
      </c>
      <c r="B26" s="220" t="s">
        <v>52</v>
      </c>
      <c r="C26" s="168">
        <v>150</v>
      </c>
      <c r="D26" s="168">
        <f t="shared" si="0"/>
        <v>516.864</v>
      </c>
      <c r="E26" s="168">
        <f t="shared" si="1"/>
        <v>430.72</v>
      </c>
      <c r="F26" s="168">
        <f t="shared" si="2"/>
        <v>689.152</v>
      </c>
      <c r="G26" s="168">
        <f t="shared" si="3"/>
        <v>603.008</v>
      </c>
      <c r="H26" s="168">
        <f t="shared" si="4"/>
        <v>258.432</v>
      </c>
      <c r="I26" s="168">
        <f t="shared" si="5"/>
        <v>689.152</v>
      </c>
      <c r="J26" s="168">
        <f t="shared" si="6"/>
        <v>2498.176</v>
      </c>
      <c r="K26" s="168">
        <f t="shared" si="7"/>
        <v>172.288</v>
      </c>
      <c r="L26" s="168">
        <f t="shared" si="8"/>
        <v>172.288</v>
      </c>
      <c r="M26" s="168">
        <f t="shared" si="9"/>
        <v>172.288</v>
      </c>
      <c r="N26" s="168">
        <f t="shared" si="10"/>
        <v>86.144</v>
      </c>
      <c r="O26" s="168">
        <f t="shared" si="11"/>
        <v>86.144</v>
      </c>
      <c r="P26" s="168">
        <f t="shared" si="12"/>
        <v>86.144</v>
      </c>
      <c r="Q26" s="168">
        <f t="shared" si="13"/>
        <v>603.008</v>
      </c>
      <c r="R26" s="168">
        <f t="shared" si="14"/>
        <v>1033.728</v>
      </c>
      <c r="S26" s="168">
        <f t="shared" si="15"/>
        <v>516.864</v>
      </c>
      <c r="T26" s="168">
        <f t="shared" si="16"/>
        <v>8614.4</v>
      </c>
      <c r="U26" s="168">
        <v>200</v>
      </c>
      <c r="V26" s="168">
        <v>200</v>
      </c>
      <c r="W26" s="168">
        <v>11168</v>
      </c>
      <c r="X26" s="168">
        <v>6210</v>
      </c>
      <c r="Y26" s="168"/>
    </row>
    <row r="27" s="150" customFormat="1" ht="12" customHeight="1" spans="1:25">
      <c r="A27" s="224"/>
      <c r="B27" s="225"/>
      <c r="C27" s="221" t="s">
        <v>290</v>
      </c>
      <c r="D27" s="167">
        <f t="shared" si="0"/>
        <v>516.864</v>
      </c>
      <c r="E27" s="168">
        <f t="shared" si="1"/>
        <v>430.72</v>
      </c>
      <c r="F27" s="167">
        <f t="shared" si="2"/>
        <v>689.152</v>
      </c>
      <c r="G27" s="167">
        <f t="shared" si="3"/>
        <v>603.008</v>
      </c>
      <c r="H27" s="167">
        <f t="shared" si="4"/>
        <v>258.432</v>
      </c>
      <c r="I27" s="167">
        <f t="shared" si="5"/>
        <v>689.152</v>
      </c>
      <c r="J27" s="167">
        <f t="shared" si="6"/>
        <v>2498.176</v>
      </c>
      <c r="K27" s="167">
        <f t="shared" si="7"/>
        <v>172.288</v>
      </c>
      <c r="L27" s="167">
        <f t="shared" si="8"/>
        <v>172.288</v>
      </c>
      <c r="M27" s="167">
        <f t="shared" si="9"/>
        <v>172.288</v>
      </c>
      <c r="N27" s="167">
        <f t="shared" si="10"/>
        <v>86.144</v>
      </c>
      <c r="O27" s="167">
        <f t="shared" si="11"/>
        <v>86.144</v>
      </c>
      <c r="P27" s="167">
        <f t="shared" si="12"/>
        <v>86.144</v>
      </c>
      <c r="Q27" s="167">
        <f t="shared" si="13"/>
        <v>603.008</v>
      </c>
      <c r="R27" s="168">
        <f t="shared" si="14"/>
        <v>1033.728</v>
      </c>
      <c r="S27" s="167">
        <f t="shared" si="15"/>
        <v>516.864</v>
      </c>
      <c r="T27" s="167">
        <f t="shared" si="16"/>
        <v>8614.4</v>
      </c>
      <c r="U27" s="167">
        <v>200</v>
      </c>
      <c r="V27" s="167">
        <v>200</v>
      </c>
      <c r="W27" s="203">
        <v>11168</v>
      </c>
      <c r="X27" s="150">
        <v>7110</v>
      </c>
      <c r="Y27" s="205"/>
    </row>
    <row r="28" s="150" customFormat="1" ht="12" customHeight="1" spans="1:25">
      <c r="A28" s="222"/>
      <c r="B28" s="223"/>
      <c r="C28" s="221" t="s">
        <v>287</v>
      </c>
      <c r="D28" s="167">
        <f t="shared" si="0"/>
        <v>516.864</v>
      </c>
      <c r="E28" s="168">
        <f t="shared" si="1"/>
        <v>430.72</v>
      </c>
      <c r="F28" s="167">
        <f t="shared" si="2"/>
        <v>689.152</v>
      </c>
      <c r="G28" s="167">
        <f t="shared" si="3"/>
        <v>603.008</v>
      </c>
      <c r="H28" s="167">
        <f t="shared" si="4"/>
        <v>258.432</v>
      </c>
      <c r="I28" s="167">
        <f t="shared" si="5"/>
        <v>689.152</v>
      </c>
      <c r="J28" s="167">
        <f t="shared" si="6"/>
        <v>2498.176</v>
      </c>
      <c r="K28" s="167">
        <f t="shared" si="7"/>
        <v>172.288</v>
      </c>
      <c r="L28" s="167">
        <f t="shared" si="8"/>
        <v>172.288</v>
      </c>
      <c r="M28" s="167">
        <f t="shared" si="9"/>
        <v>172.288</v>
      </c>
      <c r="N28" s="167">
        <f t="shared" si="10"/>
        <v>86.144</v>
      </c>
      <c r="O28" s="167">
        <f t="shared" si="11"/>
        <v>86.144</v>
      </c>
      <c r="P28" s="167">
        <f t="shared" si="12"/>
        <v>86.144</v>
      </c>
      <c r="Q28" s="167">
        <f t="shared" si="13"/>
        <v>603.008</v>
      </c>
      <c r="R28" s="168">
        <f t="shared" si="14"/>
        <v>1033.728</v>
      </c>
      <c r="S28" s="167">
        <f t="shared" si="15"/>
        <v>516.864</v>
      </c>
      <c r="T28" s="167">
        <f t="shared" si="16"/>
        <v>8614.4</v>
      </c>
      <c r="U28" s="167">
        <v>200</v>
      </c>
      <c r="V28" s="167">
        <v>200</v>
      </c>
      <c r="W28" s="203">
        <v>11168</v>
      </c>
      <c r="X28" s="150">
        <v>8120</v>
      </c>
      <c r="Y28" s="205"/>
    </row>
    <row r="29" s="150" customFormat="1" ht="12" customHeight="1" spans="1:25">
      <c r="A29" s="219">
        <v>300</v>
      </c>
      <c r="B29" s="220" t="s">
        <v>58</v>
      </c>
      <c r="C29" s="221">
        <v>150</v>
      </c>
      <c r="D29" s="167">
        <f t="shared" si="0"/>
        <v>533.76</v>
      </c>
      <c r="E29" s="168">
        <f t="shared" si="1"/>
        <v>444.8</v>
      </c>
      <c r="F29" s="167">
        <f t="shared" si="2"/>
        <v>711.68</v>
      </c>
      <c r="G29" s="167">
        <f t="shared" si="3"/>
        <v>622.72</v>
      </c>
      <c r="H29" s="167">
        <f t="shared" si="4"/>
        <v>266.88</v>
      </c>
      <c r="I29" s="167">
        <f t="shared" si="5"/>
        <v>711.68</v>
      </c>
      <c r="J29" s="167">
        <f t="shared" si="6"/>
        <v>2579.84</v>
      </c>
      <c r="K29" s="167">
        <f t="shared" si="7"/>
        <v>177.92</v>
      </c>
      <c r="L29" s="167">
        <f t="shared" si="8"/>
        <v>177.92</v>
      </c>
      <c r="M29" s="167">
        <f t="shared" si="9"/>
        <v>177.92</v>
      </c>
      <c r="N29" s="167">
        <f t="shared" si="10"/>
        <v>88.96</v>
      </c>
      <c r="O29" s="167">
        <f t="shared" si="11"/>
        <v>88.96</v>
      </c>
      <c r="P29" s="167">
        <f t="shared" si="12"/>
        <v>88.96</v>
      </c>
      <c r="Q29" s="167">
        <f t="shared" si="13"/>
        <v>622.72</v>
      </c>
      <c r="R29" s="168">
        <f t="shared" si="14"/>
        <v>1067.52</v>
      </c>
      <c r="S29" s="167">
        <f t="shared" si="15"/>
        <v>533.76</v>
      </c>
      <c r="T29" s="167">
        <f t="shared" si="16"/>
        <v>8896</v>
      </c>
      <c r="U29" s="167">
        <v>200</v>
      </c>
      <c r="V29" s="167">
        <v>200</v>
      </c>
      <c r="W29" s="203">
        <v>11520</v>
      </c>
      <c r="X29" s="150">
        <v>7770</v>
      </c>
      <c r="Y29" s="205"/>
    </row>
    <row r="30" s="150" customFormat="1" ht="12" customHeight="1" spans="1:25">
      <c r="A30" s="224"/>
      <c r="B30" s="225"/>
      <c r="C30" s="221" t="s">
        <v>290</v>
      </c>
      <c r="D30" s="167">
        <f t="shared" si="0"/>
        <v>582.528</v>
      </c>
      <c r="E30" s="168">
        <f t="shared" si="1"/>
        <v>485.44</v>
      </c>
      <c r="F30" s="167">
        <f t="shared" si="2"/>
        <v>776.704</v>
      </c>
      <c r="G30" s="167">
        <f t="shared" si="3"/>
        <v>679.616</v>
      </c>
      <c r="H30" s="167">
        <f t="shared" si="4"/>
        <v>291.264</v>
      </c>
      <c r="I30" s="167">
        <f t="shared" si="5"/>
        <v>776.704</v>
      </c>
      <c r="J30" s="167">
        <f t="shared" si="6"/>
        <v>2815.552</v>
      </c>
      <c r="K30" s="167">
        <f t="shared" si="7"/>
        <v>194.176</v>
      </c>
      <c r="L30" s="167">
        <f t="shared" si="8"/>
        <v>194.176</v>
      </c>
      <c r="M30" s="167">
        <f t="shared" si="9"/>
        <v>194.176</v>
      </c>
      <c r="N30" s="167">
        <f t="shared" si="10"/>
        <v>97.088</v>
      </c>
      <c r="O30" s="167">
        <f t="shared" si="11"/>
        <v>97.088</v>
      </c>
      <c r="P30" s="167">
        <f t="shared" si="12"/>
        <v>97.088</v>
      </c>
      <c r="Q30" s="167">
        <f t="shared" si="13"/>
        <v>679.616</v>
      </c>
      <c r="R30" s="168">
        <f t="shared" si="14"/>
        <v>1165.056</v>
      </c>
      <c r="S30" s="167">
        <f t="shared" si="15"/>
        <v>582.528</v>
      </c>
      <c r="T30" s="167">
        <f t="shared" si="16"/>
        <v>9708.8</v>
      </c>
      <c r="U30" s="167">
        <v>200</v>
      </c>
      <c r="V30" s="167">
        <v>200</v>
      </c>
      <c r="W30" s="203">
        <v>12536</v>
      </c>
      <c r="X30" s="150">
        <v>8810</v>
      </c>
      <c r="Y30" s="205"/>
    </row>
    <row r="31" s="150" customFormat="1" ht="12" customHeight="1" spans="1:25">
      <c r="A31" s="222"/>
      <c r="B31" s="223"/>
      <c r="C31" s="221" t="s">
        <v>287</v>
      </c>
      <c r="D31" s="167">
        <f t="shared" si="0"/>
        <v>630.528</v>
      </c>
      <c r="E31" s="168">
        <f t="shared" si="1"/>
        <v>525.44</v>
      </c>
      <c r="F31" s="167">
        <f t="shared" si="2"/>
        <v>840.704</v>
      </c>
      <c r="G31" s="167">
        <f t="shared" si="3"/>
        <v>735.616</v>
      </c>
      <c r="H31" s="167">
        <f t="shared" si="4"/>
        <v>315.264</v>
      </c>
      <c r="I31" s="167">
        <f t="shared" si="5"/>
        <v>840.704</v>
      </c>
      <c r="J31" s="167">
        <f t="shared" si="6"/>
        <v>3047.552</v>
      </c>
      <c r="K31" s="167">
        <f t="shared" si="7"/>
        <v>210.176</v>
      </c>
      <c r="L31" s="167">
        <f t="shared" si="8"/>
        <v>210.176</v>
      </c>
      <c r="M31" s="167">
        <f t="shared" si="9"/>
        <v>210.176</v>
      </c>
      <c r="N31" s="167">
        <f t="shared" si="10"/>
        <v>105.088</v>
      </c>
      <c r="O31" s="167">
        <f t="shared" si="11"/>
        <v>105.088</v>
      </c>
      <c r="P31" s="167">
        <f t="shared" si="12"/>
        <v>105.088</v>
      </c>
      <c r="Q31" s="167">
        <f t="shared" si="13"/>
        <v>735.616</v>
      </c>
      <c r="R31" s="168">
        <f t="shared" si="14"/>
        <v>1261.056</v>
      </c>
      <c r="S31" s="167">
        <f t="shared" si="15"/>
        <v>630.528</v>
      </c>
      <c r="T31" s="167">
        <f t="shared" si="16"/>
        <v>10508.8</v>
      </c>
      <c r="U31" s="167">
        <v>200</v>
      </c>
      <c r="V31" s="167">
        <v>200</v>
      </c>
      <c r="W31" s="203">
        <v>13536</v>
      </c>
      <c r="X31" s="150">
        <v>9980</v>
      </c>
      <c r="Y31" s="205"/>
    </row>
    <row r="32" s="150" customFormat="1" ht="12" customHeight="1" spans="1:25">
      <c r="A32" s="219">
        <v>350</v>
      </c>
      <c r="B32" s="220" t="s">
        <v>63</v>
      </c>
      <c r="C32" s="221">
        <v>150</v>
      </c>
      <c r="D32" s="167">
        <f t="shared" si="0"/>
        <v>540.672</v>
      </c>
      <c r="E32" s="168">
        <f t="shared" si="1"/>
        <v>450.56</v>
      </c>
      <c r="F32" s="167">
        <f t="shared" si="2"/>
        <v>720.896</v>
      </c>
      <c r="G32" s="167">
        <f t="shared" si="3"/>
        <v>630.784</v>
      </c>
      <c r="H32" s="167">
        <f t="shared" si="4"/>
        <v>270.336</v>
      </c>
      <c r="I32" s="167">
        <f t="shared" si="5"/>
        <v>720.896</v>
      </c>
      <c r="J32" s="167">
        <f t="shared" si="6"/>
        <v>2613.248</v>
      </c>
      <c r="K32" s="167">
        <f t="shared" si="7"/>
        <v>180.224</v>
      </c>
      <c r="L32" s="167">
        <f t="shared" si="8"/>
        <v>180.224</v>
      </c>
      <c r="M32" s="167">
        <f t="shared" si="9"/>
        <v>180.224</v>
      </c>
      <c r="N32" s="167">
        <f t="shared" si="10"/>
        <v>90.112</v>
      </c>
      <c r="O32" s="167">
        <f t="shared" si="11"/>
        <v>90.112</v>
      </c>
      <c r="P32" s="167">
        <f t="shared" si="12"/>
        <v>90.112</v>
      </c>
      <c r="Q32" s="167">
        <f t="shared" si="13"/>
        <v>630.784</v>
      </c>
      <c r="R32" s="168">
        <f t="shared" si="14"/>
        <v>1081.344</v>
      </c>
      <c r="S32" s="167">
        <f t="shared" si="15"/>
        <v>540.672</v>
      </c>
      <c r="T32" s="167">
        <f t="shared" si="16"/>
        <v>9011.2</v>
      </c>
      <c r="U32" s="167">
        <v>200</v>
      </c>
      <c r="V32" s="167">
        <v>200</v>
      </c>
      <c r="W32" s="203">
        <v>11664</v>
      </c>
      <c r="X32" s="150">
        <v>8880</v>
      </c>
      <c r="Y32" s="205"/>
    </row>
    <row r="33" s="150" customFormat="1" ht="12" customHeight="1" spans="1:25">
      <c r="A33" s="224"/>
      <c r="B33" s="225"/>
      <c r="C33" s="221" t="s">
        <v>290</v>
      </c>
      <c r="D33" s="167">
        <f t="shared" si="0"/>
        <v>588.672</v>
      </c>
      <c r="E33" s="168">
        <f t="shared" si="1"/>
        <v>490.56</v>
      </c>
      <c r="F33" s="167">
        <f t="shared" si="2"/>
        <v>784.896</v>
      </c>
      <c r="G33" s="167">
        <f t="shared" si="3"/>
        <v>686.784</v>
      </c>
      <c r="H33" s="167">
        <f t="shared" si="4"/>
        <v>294.336</v>
      </c>
      <c r="I33" s="167">
        <f t="shared" si="5"/>
        <v>784.896</v>
      </c>
      <c r="J33" s="167">
        <f t="shared" si="6"/>
        <v>2845.248</v>
      </c>
      <c r="K33" s="167">
        <f t="shared" si="7"/>
        <v>196.224</v>
      </c>
      <c r="L33" s="167">
        <f t="shared" si="8"/>
        <v>196.224</v>
      </c>
      <c r="M33" s="167">
        <f t="shared" si="9"/>
        <v>196.224</v>
      </c>
      <c r="N33" s="167">
        <f t="shared" si="10"/>
        <v>98.112</v>
      </c>
      <c r="O33" s="167">
        <f t="shared" si="11"/>
        <v>98.112</v>
      </c>
      <c r="P33" s="167">
        <f t="shared" si="12"/>
        <v>98.112</v>
      </c>
      <c r="Q33" s="167">
        <f t="shared" si="13"/>
        <v>686.784</v>
      </c>
      <c r="R33" s="168">
        <f t="shared" si="14"/>
        <v>1177.344</v>
      </c>
      <c r="S33" s="167">
        <f t="shared" si="15"/>
        <v>588.672</v>
      </c>
      <c r="T33" s="167">
        <f t="shared" si="16"/>
        <v>9811.2</v>
      </c>
      <c r="U33" s="167">
        <v>200</v>
      </c>
      <c r="V33" s="167">
        <v>200</v>
      </c>
      <c r="W33" s="203">
        <v>12664</v>
      </c>
      <c r="X33" s="150">
        <v>10170</v>
      </c>
      <c r="Y33" s="205"/>
    </row>
    <row r="34" s="150" customFormat="1" ht="12" customHeight="1" spans="1:25">
      <c r="A34" s="222"/>
      <c r="B34" s="223"/>
      <c r="C34" s="221" t="s">
        <v>287</v>
      </c>
      <c r="D34" s="167">
        <f t="shared" si="0"/>
        <v>637.824</v>
      </c>
      <c r="E34" s="168">
        <f t="shared" si="1"/>
        <v>531.52</v>
      </c>
      <c r="F34" s="167">
        <f t="shared" si="2"/>
        <v>850.432</v>
      </c>
      <c r="G34" s="167">
        <f t="shared" si="3"/>
        <v>744.128</v>
      </c>
      <c r="H34" s="167">
        <f t="shared" si="4"/>
        <v>318.912</v>
      </c>
      <c r="I34" s="167">
        <f t="shared" si="5"/>
        <v>850.432</v>
      </c>
      <c r="J34" s="167">
        <f t="shared" si="6"/>
        <v>3082.816</v>
      </c>
      <c r="K34" s="167">
        <f t="shared" si="7"/>
        <v>212.608</v>
      </c>
      <c r="L34" s="167">
        <f t="shared" si="8"/>
        <v>212.608</v>
      </c>
      <c r="M34" s="167">
        <f t="shared" si="9"/>
        <v>212.608</v>
      </c>
      <c r="N34" s="167">
        <f t="shared" si="10"/>
        <v>106.304</v>
      </c>
      <c r="O34" s="167">
        <f t="shared" si="11"/>
        <v>106.304</v>
      </c>
      <c r="P34" s="167">
        <f t="shared" si="12"/>
        <v>106.304</v>
      </c>
      <c r="Q34" s="167">
        <f t="shared" si="13"/>
        <v>744.128</v>
      </c>
      <c r="R34" s="168">
        <f t="shared" si="14"/>
        <v>1275.648</v>
      </c>
      <c r="S34" s="167">
        <f t="shared" si="15"/>
        <v>637.824</v>
      </c>
      <c r="T34" s="167">
        <f t="shared" si="16"/>
        <v>10630.4</v>
      </c>
      <c r="U34" s="167">
        <v>200</v>
      </c>
      <c r="V34" s="167">
        <v>200</v>
      </c>
      <c r="W34" s="203">
        <v>13688</v>
      </c>
      <c r="X34" s="150">
        <v>11570</v>
      </c>
      <c r="Y34" s="205"/>
    </row>
    <row r="35" s="150" customFormat="1" ht="12" customHeight="1" spans="1:25">
      <c r="A35" s="197">
        <v>400</v>
      </c>
      <c r="B35" s="220" t="s">
        <v>68</v>
      </c>
      <c r="C35" s="221">
        <v>150</v>
      </c>
      <c r="D35" s="167">
        <f t="shared" si="0"/>
        <v>551.04</v>
      </c>
      <c r="E35" s="168">
        <f t="shared" si="1"/>
        <v>459.2</v>
      </c>
      <c r="F35" s="167">
        <f t="shared" si="2"/>
        <v>734.72</v>
      </c>
      <c r="G35" s="167">
        <f t="shared" si="3"/>
        <v>642.88</v>
      </c>
      <c r="H35" s="167">
        <f t="shared" si="4"/>
        <v>275.52</v>
      </c>
      <c r="I35" s="167">
        <f t="shared" si="5"/>
        <v>734.72</v>
      </c>
      <c r="J35" s="167">
        <f t="shared" si="6"/>
        <v>2663.36</v>
      </c>
      <c r="K35" s="167">
        <f t="shared" si="7"/>
        <v>183.68</v>
      </c>
      <c r="L35" s="167">
        <f t="shared" si="8"/>
        <v>183.68</v>
      </c>
      <c r="M35" s="167">
        <f t="shared" si="9"/>
        <v>183.68</v>
      </c>
      <c r="N35" s="167">
        <f t="shared" si="10"/>
        <v>91.84</v>
      </c>
      <c r="O35" s="167">
        <f t="shared" si="11"/>
        <v>91.84</v>
      </c>
      <c r="P35" s="167">
        <f t="shared" si="12"/>
        <v>91.84</v>
      </c>
      <c r="Q35" s="167">
        <f t="shared" si="13"/>
        <v>642.88</v>
      </c>
      <c r="R35" s="168">
        <f t="shared" si="14"/>
        <v>1102.08</v>
      </c>
      <c r="S35" s="167">
        <f t="shared" si="15"/>
        <v>551.04</v>
      </c>
      <c r="T35" s="167">
        <f t="shared" si="16"/>
        <v>9184</v>
      </c>
      <c r="U35" s="167">
        <v>300</v>
      </c>
      <c r="V35" s="167">
        <v>300</v>
      </c>
      <c r="W35" s="203">
        <v>12080</v>
      </c>
      <c r="X35" s="150">
        <v>9340</v>
      </c>
      <c r="Y35" s="205"/>
    </row>
    <row r="36" s="150" customFormat="1" ht="12" customHeight="1" spans="1:25">
      <c r="A36" s="197"/>
      <c r="B36" s="225"/>
      <c r="C36" s="221" t="s">
        <v>290</v>
      </c>
      <c r="D36" s="167">
        <f t="shared" si="0"/>
        <v>599.04</v>
      </c>
      <c r="E36" s="168">
        <f t="shared" si="1"/>
        <v>499.2</v>
      </c>
      <c r="F36" s="167">
        <f t="shared" si="2"/>
        <v>798.72</v>
      </c>
      <c r="G36" s="167">
        <f t="shared" si="3"/>
        <v>698.88</v>
      </c>
      <c r="H36" s="167">
        <f t="shared" si="4"/>
        <v>299.52</v>
      </c>
      <c r="I36" s="167">
        <f t="shared" si="5"/>
        <v>798.72</v>
      </c>
      <c r="J36" s="167">
        <f t="shared" si="6"/>
        <v>2895.36</v>
      </c>
      <c r="K36" s="167">
        <f t="shared" si="7"/>
        <v>199.68</v>
      </c>
      <c r="L36" s="167">
        <f t="shared" si="8"/>
        <v>199.68</v>
      </c>
      <c r="M36" s="167">
        <f t="shared" si="9"/>
        <v>199.68</v>
      </c>
      <c r="N36" s="167">
        <f t="shared" si="10"/>
        <v>99.84</v>
      </c>
      <c r="O36" s="167">
        <f t="shared" si="11"/>
        <v>99.84</v>
      </c>
      <c r="P36" s="167">
        <f t="shared" si="12"/>
        <v>99.84</v>
      </c>
      <c r="Q36" s="167">
        <f t="shared" si="13"/>
        <v>698.88</v>
      </c>
      <c r="R36" s="168">
        <f t="shared" si="14"/>
        <v>1198.08</v>
      </c>
      <c r="S36" s="167">
        <f t="shared" si="15"/>
        <v>599.04</v>
      </c>
      <c r="T36" s="167">
        <f t="shared" si="16"/>
        <v>9984</v>
      </c>
      <c r="U36" s="167">
        <v>300</v>
      </c>
      <c r="V36" s="167">
        <v>300</v>
      </c>
      <c r="W36" s="203">
        <v>13080</v>
      </c>
      <c r="X36" s="150">
        <v>10680</v>
      </c>
      <c r="Y36" s="205"/>
    </row>
    <row r="37" s="150" customFormat="1" ht="12" customHeight="1" spans="1:25">
      <c r="A37" s="197"/>
      <c r="B37" s="223"/>
      <c r="C37" s="221" t="s">
        <v>287</v>
      </c>
      <c r="D37" s="167">
        <f t="shared" si="0"/>
        <v>658.56</v>
      </c>
      <c r="E37" s="168">
        <f t="shared" si="1"/>
        <v>548.8</v>
      </c>
      <c r="F37" s="167">
        <f t="shared" si="2"/>
        <v>878.08</v>
      </c>
      <c r="G37" s="167">
        <f t="shared" si="3"/>
        <v>768.32</v>
      </c>
      <c r="H37" s="167">
        <f t="shared" si="4"/>
        <v>329.28</v>
      </c>
      <c r="I37" s="167">
        <f t="shared" si="5"/>
        <v>878.08</v>
      </c>
      <c r="J37" s="167">
        <f t="shared" si="6"/>
        <v>3183.04</v>
      </c>
      <c r="K37" s="167">
        <f t="shared" si="7"/>
        <v>219.52</v>
      </c>
      <c r="L37" s="167">
        <f t="shared" si="8"/>
        <v>219.52</v>
      </c>
      <c r="M37" s="167">
        <f t="shared" si="9"/>
        <v>219.52</v>
      </c>
      <c r="N37" s="167">
        <f t="shared" si="10"/>
        <v>109.76</v>
      </c>
      <c r="O37" s="167">
        <f t="shared" si="11"/>
        <v>109.76</v>
      </c>
      <c r="P37" s="167">
        <f t="shared" si="12"/>
        <v>109.76</v>
      </c>
      <c r="Q37" s="167">
        <f t="shared" si="13"/>
        <v>768.32</v>
      </c>
      <c r="R37" s="168">
        <f t="shared" si="14"/>
        <v>1317.12</v>
      </c>
      <c r="S37" s="167">
        <f t="shared" si="15"/>
        <v>658.56</v>
      </c>
      <c r="T37" s="167">
        <f t="shared" si="16"/>
        <v>10976</v>
      </c>
      <c r="U37" s="167">
        <v>300</v>
      </c>
      <c r="V37" s="167">
        <v>300</v>
      </c>
      <c r="W37" s="203">
        <v>14320</v>
      </c>
      <c r="X37" s="150">
        <v>12130</v>
      </c>
      <c r="Y37" s="205"/>
    </row>
    <row r="38" s="150" customFormat="1" ht="12" customHeight="1" spans="1:25">
      <c r="A38" s="219">
        <v>450</v>
      </c>
      <c r="B38" s="220" t="s">
        <v>75</v>
      </c>
      <c r="C38" s="221">
        <v>150</v>
      </c>
      <c r="D38" s="167">
        <f t="shared" si="0"/>
        <v>842.1504</v>
      </c>
      <c r="E38" s="168">
        <f t="shared" si="1"/>
        <v>701.792</v>
      </c>
      <c r="F38" s="167">
        <f t="shared" si="2"/>
        <v>1122.8672</v>
      </c>
      <c r="G38" s="167">
        <f t="shared" si="3"/>
        <v>982.5088</v>
      </c>
      <c r="H38" s="167">
        <f t="shared" si="4"/>
        <v>421.0752</v>
      </c>
      <c r="I38" s="167">
        <f t="shared" si="5"/>
        <v>1122.8672</v>
      </c>
      <c r="J38" s="167">
        <f t="shared" si="6"/>
        <v>4070.3936</v>
      </c>
      <c r="K38" s="167">
        <f t="shared" si="7"/>
        <v>280.7168</v>
      </c>
      <c r="L38" s="167">
        <f t="shared" si="8"/>
        <v>280.7168</v>
      </c>
      <c r="M38" s="167">
        <f t="shared" si="9"/>
        <v>280.7168</v>
      </c>
      <c r="N38" s="167">
        <f t="shared" si="10"/>
        <v>140.3584</v>
      </c>
      <c r="O38" s="167">
        <f t="shared" si="11"/>
        <v>140.3584</v>
      </c>
      <c r="P38" s="167">
        <f t="shared" si="12"/>
        <v>140.3584</v>
      </c>
      <c r="Q38" s="167">
        <f t="shared" si="13"/>
        <v>982.5088</v>
      </c>
      <c r="R38" s="168">
        <f t="shared" si="14"/>
        <v>1684.3008</v>
      </c>
      <c r="S38" s="167">
        <f t="shared" si="15"/>
        <v>842.1504</v>
      </c>
      <c r="T38" s="167">
        <f t="shared" si="16"/>
        <v>14035.84</v>
      </c>
      <c r="U38" s="167">
        <v>300</v>
      </c>
      <c r="V38" s="167">
        <v>300</v>
      </c>
      <c r="W38" s="203">
        <v>18144.8</v>
      </c>
      <c r="X38" s="150">
        <v>9640</v>
      </c>
      <c r="Y38" s="205"/>
    </row>
    <row r="39" s="150" customFormat="1" ht="12" customHeight="1" spans="1:25">
      <c r="A39" s="224"/>
      <c r="B39" s="225"/>
      <c r="C39" s="221" t="s">
        <v>290</v>
      </c>
      <c r="D39" s="167">
        <f t="shared" si="0"/>
        <v>1092.1728</v>
      </c>
      <c r="E39" s="168">
        <f t="shared" si="1"/>
        <v>910.144</v>
      </c>
      <c r="F39" s="167">
        <f t="shared" si="2"/>
        <v>1456.2304</v>
      </c>
      <c r="G39" s="167">
        <f t="shared" si="3"/>
        <v>1274.2016</v>
      </c>
      <c r="H39" s="167">
        <f t="shared" si="4"/>
        <v>546.0864</v>
      </c>
      <c r="I39" s="167">
        <f t="shared" si="5"/>
        <v>1456.2304</v>
      </c>
      <c r="J39" s="167">
        <f t="shared" si="6"/>
        <v>5278.8352</v>
      </c>
      <c r="K39" s="167">
        <f t="shared" si="7"/>
        <v>364.0576</v>
      </c>
      <c r="L39" s="167">
        <f t="shared" si="8"/>
        <v>364.0576</v>
      </c>
      <c r="M39" s="167">
        <f t="shared" si="9"/>
        <v>364.0576</v>
      </c>
      <c r="N39" s="167">
        <f t="shared" si="10"/>
        <v>182.0288</v>
      </c>
      <c r="O39" s="167">
        <f t="shared" si="11"/>
        <v>182.0288</v>
      </c>
      <c r="P39" s="167">
        <f t="shared" si="12"/>
        <v>182.0288</v>
      </c>
      <c r="Q39" s="167">
        <f t="shared" si="13"/>
        <v>1274.2016</v>
      </c>
      <c r="R39" s="168">
        <f t="shared" si="14"/>
        <v>2184.3456</v>
      </c>
      <c r="S39" s="167">
        <f t="shared" si="15"/>
        <v>1092.1728</v>
      </c>
      <c r="T39" s="167">
        <f t="shared" si="16"/>
        <v>18202.88</v>
      </c>
      <c r="U39" s="167">
        <v>300</v>
      </c>
      <c r="V39" s="167">
        <v>300</v>
      </c>
      <c r="W39" s="203">
        <v>23353.6</v>
      </c>
      <c r="X39" s="150">
        <v>10980</v>
      </c>
      <c r="Y39" s="205"/>
    </row>
    <row r="40" s="150" customFormat="1" ht="12" customHeight="1" spans="1:25">
      <c r="A40" s="222"/>
      <c r="B40" s="223"/>
      <c r="C40" s="221" t="s">
        <v>287</v>
      </c>
      <c r="D40" s="167">
        <f t="shared" si="0"/>
        <v>1232.1792</v>
      </c>
      <c r="E40" s="168">
        <f t="shared" si="1"/>
        <v>1026.816</v>
      </c>
      <c r="F40" s="167">
        <f t="shared" si="2"/>
        <v>1642.9056</v>
      </c>
      <c r="G40" s="167">
        <f t="shared" si="3"/>
        <v>1437.5424</v>
      </c>
      <c r="H40" s="167">
        <f t="shared" si="4"/>
        <v>616.0896</v>
      </c>
      <c r="I40" s="167">
        <f t="shared" si="5"/>
        <v>1642.9056</v>
      </c>
      <c r="J40" s="167">
        <f t="shared" si="6"/>
        <v>5955.5328</v>
      </c>
      <c r="K40" s="167">
        <f t="shared" si="7"/>
        <v>410.7264</v>
      </c>
      <c r="L40" s="167">
        <f t="shared" si="8"/>
        <v>410.7264</v>
      </c>
      <c r="M40" s="167">
        <f t="shared" si="9"/>
        <v>410.7264</v>
      </c>
      <c r="N40" s="167">
        <f t="shared" si="10"/>
        <v>205.3632</v>
      </c>
      <c r="O40" s="167">
        <f t="shared" si="11"/>
        <v>205.3632</v>
      </c>
      <c r="P40" s="167">
        <f t="shared" si="12"/>
        <v>205.3632</v>
      </c>
      <c r="Q40" s="167">
        <f t="shared" si="13"/>
        <v>1437.5424</v>
      </c>
      <c r="R40" s="168">
        <f t="shared" si="14"/>
        <v>2464.3584</v>
      </c>
      <c r="S40" s="167">
        <f t="shared" si="15"/>
        <v>1232.1792</v>
      </c>
      <c r="T40" s="167">
        <f t="shared" si="16"/>
        <v>20536.32</v>
      </c>
      <c r="U40" s="167">
        <v>300</v>
      </c>
      <c r="V40" s="167">
        <v>300</v>
      </c>
      <c r="W40" s="203">
        <v>26270.4</v>
      </c>
      <c r="X40" s="150">
        <v>12430</v>
      </c>
      <c r="Y40" s="205"/>
    </row>
    <row r="41" s="150" customFormat="1" ht="12" customHeight="1" spans="1:25">
      <c r="A41" s="219">
        <v>500</v>
      </c>
      <c r="B41" s="220" t="s">
        <v>86</v>
      </c>
      <c r="C41" s="221">
        <v>150</v>
      </c>
      <c r="D41" s="167">
        <f t="shared" si="0"/>
        <v>1024.7808</v>
      </c>
      <c r="E41" s="168">
        <f t="shared" si="1"/>
        <v>853.984</v>
      </c>
      <c r="F41" s="167">
        <f t="shared" si="2"/>
        <v>1366.3744</v>
      </c>
      <c r="G41" s="167">
        <f t="shared" si="3"/>
        <v>1195.5776</v>
      </c>
      <c r="H41" s="167">
        <f t="shared" si="4"/>
        <v>512.3904</v>
      </c>
      <c r="I41" s="167">
        <f t="shared" si="5"/>
        <v>1366.3744</v>
      </c>
      <c r="J41" s="167">
        <f t="shared" si="6"/>
        <v>4953.1072</v>
      </c>
      <c r="K41" s="167">
        <f t="shared" si="7"/>
        <v>341.5936</v>
      </c>
      <c r="L41" s="167">
        <f t="shared" si="8"/>
        <v>341.5936</v>
      </c>
      <c r="M41" s="167">
        <f t="shared" si="9"/>
        <v>341.5936</v>
      </c>
      <c r="N41" s="167">
        <f t="shared" si="10"/>
        <v>170.7968</v>
      </c>
      <c r="O41" s="167">
        <f t="shared" si="11"/>
        <v>170.7968</v>
      </c>
      <c r="P41" s="167">
        <f t="shared" si="12"/>
        <v>170.7968</v>
      </c>
      <c r="Q41" s="167">
        <f t="shared" si="13"/>
        <v>1195.5776</v>
      </c>
      <c r="R41" s="168">
        <f t="shared" si="14"/>
        <v>2049.5616</v>
      </c>
      <c r="S41" s="167">
        <f t="shared" si="15"/>
        <v>1024.7808</v>
      </c>
      <c r="T41" s="167">
        <f t="shared" si="16"/>
        <v>17079.68</v>
      </c>
      <c r="U41" s="167">
        <v>300</v>
      </c>
      <c r="V41" s="167">
        <v>300</v>
      </c>
      <c r="W41" s="203">
        <v>21949.6</v>
      </c>
      <c r="X41" s="150">
        <v>9940</v>
      </c>
      <c r="Y41" s="205"/>
    </row>
    <row r="42" s="150" customFormat="1" ht="12" customHeight="1" spans="1:25">
      <c r="A42" s="224"/>
      <c r="B42" s="225"/>
      <c r="C42" s="221" t="s">
        <v>290</v>
      </c>
      <c r="D42" s="167">
        <f t="shared" si="0"/>
        <v>1386.5088</v>
      </c>
      <c r="E42" s="168">
        <f t="shared" si="1"/>
        <v>1155.424</v>
      </c>
      <c r="F42" s="173">
        <f t="shared" si="2"/>
        <v>1848.6784</v>
      </c>
      <c r="G42" s="167">
        <f t="shared" si="3"/>
        <v>1617.5936</v>
      </c>
      <c r="H42" s="167">
        <f t="shared" si="4"/>
        <v>693.2544</v>
      </c>
      <c r="I42" s="167">
        <f t="shared" si="5"/>
        <v>1848.6784</v>
      </c>
      <c r="J42" s="167">
        <f t="shared" si="6"/>
        <v>6701.4592</v>
      </c>
      <c r="K42" s="167">
        <f t="shared" si="7"/>
        <v>462.1696</v>
      </c>
      <c r="L42" s="167">
        <f t="shared" si="8"/>
        <v>462.1696</v>
      </c>
      <c r="M42" s="167">
        <f t="shared" si="9"/>
        <v>462.1696</v>
      </c>
      <c r="N42" s="167">
        <f t="shared" si="10"/>
        <v>231.0848</v>
      </c>
      <c r="O42" s="167">
        <f t="shared" si="11"/>
        <v>231.0848</v>
      </c>
      <c r="P42" s="167">
        <f t="shared" si="12"/>
        <v>231.0848</v>
      </c>
      <c r="Q42" s="167">
        <f t="shared" si="13"/>
        <v>1617.5936</v>
      </c>
      <c r="R42" s="168">
        <f t="shared" si="14"/>
        <v>2773.0176</v>
      </c>
      <c r="S42" s="167">
        <f t="shared" si="15"/>
        <v>1386.5088</v>
      </c>
      <c r="T42" s="167">
        <f t="shared" si="16"/>
        <v>23108.48</v>
      </c>
      <c r="U42" s="167">
        <v>300</v>
      </c>
      <c r="V42" s="167">
        <v>300</v>
      </c>
      <c r="W42" s="203">
        <v>29485.6</v>
      </c>
      <c r="X42" s="150">
        <v>11330</v>
      </c>
      <c r="Y42" s="205"/>
    </row>
    <row r="43" s="150" customFormat="1" ht="12" customHeight="1" spans="1:25">
      <c r="A43" s="224"/>
      <c r="B43" s="225"/>
      <c r="C43" s="226" t="s">
        <v>287</v>
      </c>
      <c r="D43" s="227">
        <f t="shared" si="0"/>
        <v>1604.8512</v>
      </c>
      <c r="E43" s="228">
        <f t="shared" si="1"/>
        <v>1337.376</v>
      </c>
      <c r="F43" s="227">
        <f t="shared" si="2"/>
        <v>2139.8016</v>
      </c>
      <c r="G43" s="227">
        <f t="shared" si="3"/>
        <v>1872.3264</v>
      </c>
      <c r="H43" s="227">
        <f t="shared" si="4"/>
        <v>802.4256</v>
      </c>
      <c r="I43" s="227">
        <f t="shared" si="5"/>
        <v>2139.8016</v>
      </c>
      <c r="J43" s="227">
        <f t="shared" si="6"/>
        <v>7756.7808</v>
      </c>
      <c r="K43" s="227">
        <f t="shared" si="7"/>
        <v>534.9504</v>
      </c>
      <c r="L43" s="227">
        <f t="shared" si="8"/>
        <v>534.9504</v>
      </c>
      <c r="M43" s="227">
        <f t="shared" si="9"/>
        <v>534.9504</v>
      </c>
      <c r="N43" s="227">
        <f t="shared" si="10"/>
        <v>267.4752</v>
      </c>
      <c r="O43" s="227">
        <f t="shared" si="11"/>
        <v>267.4752</v>
      </c>
      <c r="P43" s="227">
        <f t="shared" si="12"/>
        <v>267.4752</v>
      </c>
      <c r="Q43" s="227">
        <f t="shared" si="13"/>
        <v>1872.3264</v>
      </c>
      <c r="R43" s="168">
        <f t="shared" si="14"/>
        <v>3209.7024</v>
      </c>
      <c r="S43" s="167">
        <f t="shared" si="15"/>
        <v>1604.8512</v>
      </c>
      <c r="T43" s="167">
        <f t="shared" si="16"/>
        <v>26747.52</v>
      </c>
      <c r="U43" s="167">
        <v>300</v>
      </c>
      <c r="V43" s="167">
        <v>300</v>
      </c>
      <c r="W43" s="203">
        <v>34034.4</v>
      </c>
      <c r="X43" s="150">
        <v>12830</v>
      </c>
      <c r="Y43" s="205"/>
    </row>
    <row r="44" s="150" customFormat="1" ht="12" customHeight="1" spans="1:25">
      <c r="A44" s="197">
        <v>550</v>
      </c>
      <c r="B44" s="229" t="s">
        <v>93</v>
      </c>
      <c r="C44" s="221">
        <v>150</v>
      </c>
      <c r="D44" s="167">
        <f t="shared" si="0"/>
        <v>1236.9024</v>
      </c>
      <c r="E44" s="168">
        <f t="shared" si="1"/>
        <v>1030.752</v>
      </c>
      <c r="F44" s="167">
        <f t="shared" si="2"/>
        <v>1649.2032</v>
      </c>
      <c r="G44" s="167">
        <f t="shared" si="3"/>
        <v>1443.0528</v>
      </c>
      <c r="H44" s="167">
        <f t="shared" si="4"/>
        <v>618.4512</v>
      </c>
      <c r="I44" s="167">
        <f t="shared" si="5"/>
        <v>1649.2032</v>
      </c>
      <c r="J44" s="167">
        <f t="shared" si="6"/>
        <v>5978.3616</v>
      </c>
      <c r="K44" s="167">
        <f t="shared" si="7"/>
        <v>412.3008</v>
      </c>
      <c r="L44" s="167">
        <f t="shared" si="8"/>
        <v>412.3008</v>
      </c>
      <c r="M44" s="167">
        <f t="shared" si="9"/>
        <v>412.3008</v>
      </c>
      <c r="N44" s="167">
        <f t="shared" si="10"/>
        <v>206.1504</v>
      </c>
      <c r="O44" s="167">
        <f t="shared" si="11"/>
        <v>206.1504</v>
      </c>
      <c r="P44" s="167">
        <f t="shared" si="12"/>
        <v>206.1504</v>
      </c>
      <c r="Q44" s="167">
        <f t="shared" si="13"/>
        <v>1443.0528</v>
      </c>
      <c r="R44" s="236">
        <f t="shared" si="14"/>
        <v>2473.8048</v>
      </c>
      <c r="S44" s="167">
        <f t="shared" si="15"/>
        <v>1236.9024</v>
      </c>
      <c r="T44" s="167">
        <f t="shared" si="16"/>
        <v>20615.04</v>
      </c>
      <c r="U44" s="167">
        <v>400</v>
      </c>
      <c r="V44" s="167">
        <v>400</v>
      </c>
      <c r="W44" s="203">
        <v>26568.8</v>
      </c>
      <c r="X44" s="150">
        <v>10200</v>
      </c>
      <c r="Y44" s="205"/>
    </row>
    <row r="45" s="150" customFormat="1" ht="12" customHeight="1" spans="1:25">
      <c r="A45" s="197"/>
      <c r="B45" s="229"/>
      <c r="C45" s="221" t="s">
        <v>290</v>
      </c>
      <c r="D45" s="167">
        <f t="shared" si="0"/>
        <v>1669.7088</v>
      </c>
      <c r="E45" s="168">
        <f t="shared" si="1"/>
        <v>1391.424</v>
      </c>
      <c r="F45" s="167">
        <f t="shared" si="2"/>
        <v>2226.2784</v>
      </c>
      <c r="G45" s="167">
        <f t="shared" si="3"/>
        <v>1947.9936</v>
      </c>
      <c r="H45" s="167">
        <f t="shared" si="4"/>
        <v>834.8544</v>
      </c>
      <c r="I45" s="167">
        <f t="shared" si="5"/>
        <v>2226.2784</v>
      </c>
      <c r="J45" s="167">
        <f t="shared" si="6"/>
        <v>8070.2592</v>
      </c>
      <c r="K45" s="167">
        <f t="shared" si="7"/>
        <v>556.5696</v>
      </c>
      <c r="L45" s="167">
        <f t="shared" si="8"/>
        <v>556.5696</v>
      </c>
      <c r="M45" s="167">
        <f t="shared" si="9"/>
        <v>556.5696</v>
      </c>
      <c r="N45" s="167">
        <f t="shared" si="10"/>
        <v>278.2848</v>
      </c>
      <c r="O45" s="167">
        <f t="shared" si="11"/>
        <v>278.2848</v>
      </c>
      <c r="P45" s="167">
        <f t="shared" si="12"/>
        <v>278.2848</v>
      </c>
      <c r="Q45" s="167">
        <f t="shared" si="13"/>
        <v>1947.9936</v>
      </c>
      <c r="R45" s="236">
        <f t="shared" si="14"/>
        <v>3339.4176</v>
      </c>
      <c r="S45" s="167">
        <f t="shared" si="15"/>
        <v>1669.7088</v>
      </c>
      <c r="T45" s="167">
        <f t="shared" si="16"/>
        <v>27828.48</v>
      </c>
      <c r="U45" s="167">
        <v>400</v>
      </c>
      <c r="V45" s="167">
        <v>400</v>
      </c>
      <c r="W45" s="203">
        <v>35585.6</v>
      </c>
      <c r="X45" s="150">
        <v>11590</v>
      </c>
      <c r="Y45" s="205"/>
    </row>
    <row r="46" s="150" customFormat="1" ht="12" customHeight="1" spans="1:25">
      <c r="A46" s="176"/>
      <c r="B46" s="177"/>
      <c r="C46" s="178"/>
      <c r="D46" s="179"/>
      <c r="E46" s="180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97" t="s">
        <v>291</v>
      </c>
      <c r="S46" s="197"/>
      <c r="T46" s="167">
        <f>SUM(T5:T45)</f>
        <v>390480.64</v>
      </c>
      <c r="U46" s="167"/>
      <c r="V46" s="167"/>
      <c r="W46" s="203"/>
      <c r="Y46" s="205"/>
    </row>
    <row r="47" ht="15.95" customHeight="1" spans="1:24">
      <c r="A47" s="230" t="s">
        <v>292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7" t="s">
        <v>293</v>
      </c>
      <c r="S47" s="238"/>
      <c r="T47" s="238"/>
      <c r="U47" s="238"/>
      <c r="V47" s="239"/>
      <c r="W47" s="197">
        <f>SUM(W5:W45)</f>
        <v>504400.8</v>
      </c>
      <c r="X47" s="240"/>
    </row>
  </sheetData>
  <mergeCells count="43">
    <mergeCell ref="A1:W1"/>
    <mergeCell ref="A2:C2"/>
    <mergeCell ref="D2:P2"/>
    <mergeCell ref="Q2:S2"/>
    <mergeCell ref="A4:B4"/>
    <mergeCell ref="R46:S46"/>
    <mergeCell ref="A47:Q47"/>
    <mergeCell ref="R47:V47"/>
    <mergeCell ref="A5:A6"/>
    <mergeCell ref="A7:A8"/>
    <mergeCell ref="A9:A10"/>
    <mergeCell ref="A11:A12"/>
    <mergeCell ref="A13:A14"/>
    <mergeCell ref="A15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5"/>
    <mergeCell ref="B5:B6"/>
    <mergeCell ref="B7:B8"/>
    <mergeCell ref="B9:B10"/>
    <mergeCell ref="B11:B12"/>
    <mergeCell ref="B13:B14"/>
    <mergeCell ref="B15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5"/>
    <mergeCell ref="T2:T3"/>
    <mergeCell ref="W2:W4"/>
    <mergeCell ref="U2:V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4"/>
  <sheetViews>
    <sheetView workbookViewId="0">
      <selection activeCell="E18" sqref="E18:K18"/>
    </sheetView>
  </sheetViews>
  <sheetFormatPr defaultColWidth="9" defaultRowHeight="11.25"/>
  <cols>
    <col min="1" max="1" width="3.75" style="151" customWidth="1"/>
    <col min="2" max="2" width="4.875" style="151" customWidth="1"/>
    <col min="3" max="3" width="6.875" style="152" customWidth="1"/>
    <col min="4" max="4" width="6.75" style="152" customWidth="1"/>
    <col min="5" max="5" width="6.375" style="152" customWidth="1"/>
    <col min="6" max="6" width="6.75" style="151" customWidth="1"/>
    <col min="7" max="7" width="7.75" style="151" customWidth="1"/>
    <col min="8" max="8" width="7" style="151" customWidth="1"/>
    <col min="9" max="9" width="6.75" style="151" customWidth="1"/>
    <col min="10" max="10" width="7.375" style="151" customWidth="1"/>
    <col min="11" max="11" width="6.125" style="151" customWidth="1"/>
    <col min="12" max="13" width="6.75" style="151" customWidth="1"/>
    <col min="14" max="14" width="6.125" style="151" customWidth="1"/>
    <col min="15" max="16" width="6" style="151" customWidth="1"/>
    <col min="17" max="17" width="7.25" style="151" customWidth="1"/>
    <col min="18" max="19" width="6.75" style="151" customWidth="1"/>
    <col min="20" max="20" width="7.625" style="151" customWidth="1"/>
    <col min="21" max="22" width="6.75" style="151" customWidth="1"/>
    <col min="23" max="23" width="7.125" style="153" customWidth="1"/>
    <col min="24" max="24" width="5.25" style="153" hidden="1" customWidth="1"/>
    <col min="25" max="16384" width="9" style="151"/>
  </cols>
  <sheetData>
    <row r="1" ht="14.25" spans="1:24">
      <c r="A1" s="154" t="s">
        <v>294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82"/>
    </row>
    <row r="2" spans="1:24">
      <c r="A2" s="155" t="s">
        <v>266</v>
      </c>
      <c r="B2" s="155"/>
      <c r="C2" s="155"/>
      <c r="D2" s="155" t="s">
        <v>267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83" t="s">
        <v>268</v>
      </c>
      <c r="R2" s="184"/>
      <c r="S2" s="184"/>
      <c r="T2" s="185" t="s">
        <v>22</v>
      </c>
      <c r="U2" s="186" t="s">
        <v>269</v>
      </c>
      <c r="V2" s="187"/>
      <c r="W2" s="188" t="s">
        <v>270</v>
      </c>
      <c r="X2" s="189"/>
    </row>
    <row r="3" ht="56.25" spans="1:24">
      <c r="A3" s="156" t="s">
        <v>271</v>
      </c>
      <c r="B3" s="156" t="s">
        <v>272</v>
      </c>
      <c r="C3" s="157" t="s">
        <v>273</v>
      </c>
      <c r="D3" s="158" t="s">
        <v>274</v>
      </c>
      <c r="E3" s="158" t="s">
        <v>295</v>
      </c>
      <c r="F3" s="158" t="s">
        <v>8</v>
      </c>
      <c r="G3" s="158" t="s">
        <v>296</v>
      </c>
      <c r="H3" s="159" t="s">
        <v>276</v>
      </c>
      <c r="I3" s="158" t="s">
        <v>297</v>
      </c>
      <c r="J3" s="158" t="s">
        <v>298</v>
      </c>
      <c r="K3" s="158" t="s">
        <v>277</v>
      </c>
      <c r="L3" s="158" t="s">
        <v>14</v>
      </c>
      <c r="M3" s="158" t="s">
        <v>15</v>
      </c>
      <c r="N3" s="158" t="s">
        <v>299</v>
      </c>
      <c r="O3" s="158" t="s">
        <v>17</v>
      </c>
      <c r="P3" s="158" t="s">
        <v>18</v>
      </c>
      <c r="Q3" s="158" t="s">
        <v>300</v>
      </c>
      <c r="R3" s="158" t="s">
        <v>279</v>
      </c>
      <c r="S3" s="158" t="s">
        <v>281</v>
      </c>
      <c r="T3" s="190"/>
      <c r="U3" s="191"/>
      <c r="V3" s="192"/>
      <c r="W3" s="193"/>
      <c r="X3" s="194" t="s">
        <v>282</v>
      </c>
    </row>
    <row r="4" spans="1:24">
      <c r="A4" s="160" t="s">
        <v>283</v>
      </c>
      <c r="B4" s="161"/>
      <c r="C4" s="162"/>
      <c r="D4" s="163">
        <v>0.06</v>
      </c>
      <c r="E4" s="163">
        <v>0.03</v>
      </c>
      <c r="F4" s="163">
        <v>0.06</v>
      </c>
      <c r="G4" s="163">
        <v>0.05</v>
      </c>
      <c r="H4" s="163">
        <v>0.03</v>
      </c>
      <c r="I4" s="163">
        <v>0.11</v>
      </c>
      <c r="J4" s="163">
        <v>0.28</v>
      </c>
      <c r="K4" s="163">
        <v>0.02</v>
      </c>
      <c r="L4" s="163">
        <v>0.03</v>
      </c>
      <c r="M4" s="163">
        <v>0.03</v>
      </c>
      <c r="N4" s="163">
        <v>0.01</v>
      </c>
      <c r="O4" s="163">
        <v>0.01</v>
      </c>
      <c r="P4" s="163">
        <v>0.01</v>
      </c>
      <c r="Q4" s="195">
        <v>0.07</v>
      </c>
      <c r="R4" s="163">
        <v>0.11</v>
      </c>
      <c r="S4" s="195">
        <v>0.09</v>
      </c>
      <c r="T4" s="196">
        <v>1</v>
      </c>
      <c r="U4" s="197" t="s">
        <v>284</v>
      </c>
      <c r="V4" s="197" t="s">
        <v>25</v>
      </c>
      <c r="W4" s="198"/>
      <c r="X4" s="199"/>
    </row>
    <row r="5" spans="1:24">
      <c r="A5" s="164">
        <v>15</v>
      </c>
      <c r="B5" s="165" t="s">
        <v>285</v>
      </c>
      <c r="C5" s="166" t="s">
        <v>286</v>
      </c>
      <c r="D5" s="167">
        <f>T5*$D$4</f>
        <v>58.272</v>
      </c>
      <c r="E5" s="168">
        <f>T5*$E$4</f>
        <v>29.136</v>
      </c>
      <c r="F5" s="167">
        <f>T5*$F$4</f>
        <v>58.272</v>
      </c>
      <c r="G5" s="167">
        <f>T5*$G$4</f>
        <v>48.56</v>
      </c>
      <c r="H5" s="167">
        <f>T5*$H$4</f>
        <v>29.136</v>
      </c>
      <c r="I5" s="167">
        <f>T5*$I$4</f>
        <v>106.832</v>
      </c>
      <c r="J5" s="167">
        <f>T5*$J$4</f>
        <v>271.936</v>
      </c>
      <c r="K5" s="167">
        <f>T5*$K$4</f>
        <v>19.424</v>
      </c>
      <c r="L5" s="167">
        <f>T5*$L$4</f>
        <v>29.136</v>
      </c>
      <c r="M5" s="167">
        <f>T5*$M$4</f>
        <v>29.136</v>
      </c>
      <c r="N5" s="167">
        <f>T5*$N$4</f>
        <v>9.712</v>
      </c>
      <c r="O5" s="167">
        <f>T5*$O$4</f>
        <v>9.712</v>
      </c>
      <c r="P5" s="167">
        <f>T5*$P$4</f>
        <v>9.712</v>
      </c>
      <c r="Q5" s="167">
        <f>T5*$Q$4</f>
        <v>67.984</v>
      </c>
      <c r="R5" s="168">
        <f>T5*$R$4</f>
        <v>106.832</v>
      </c>
      <c r="S5" s="167">
        <f>T5*$S$4</f>
        <v>87.408</v>
      </c>
      <c r="T5" s="200">
        <f>(W5-U5-V5)*0.8</f>
        <v>971.2</v>
      </c>
      <c r="U5" s="200">
        <v>100</v>
      </c>
      <c r="V5" s="200">
        <v>150</v>
      </c>
      <c r="W5" s="201">
        <v>1464</v>
      </c>
      <c r="X5" s="151">
        <v>2110</v>
      </c>
    </row>
    <row r="6" spans="1:24">
      <c r="A6" s="156"/>
      <c r="B6" s="169"/>
      <c r="C6" s="166" t="s">
        <v>287</v>
      </c>
      <c r="D6" s="167">
        <f t="shared" ref="D6:D52" si="0">T6*$D$4</f>
        <v>70.944</v>
      </c>
      <c r="E6" s="168">
        <f t="shared" ref="E6:E52" si="1">T6*$E$4</f>
        <v>35.472</v>
      </c>
      <c r="F6" s="167">
        <f t="shared" ref="F6:F52" si="2">T6*$F$4</f>
        <v>70.944</v>
      </c>
      <c r="G6" s="167">
        <f t="shared" ref="G6:G52" si="3">T6*$G$4</f>
        <v>59.12</v>
      </c>
      <c r="H6" s="167">
        <f t="shared" ref="H6:H52" si="4">T6*$H$4</f>
        <v>35.472</v>
      </c>
      <c r="I6" s="167">
        <f t="shared" ref="I6:I52" si="5">T6*$I$4</f>
        <v>130.064</v>
      </c>
      <c r="J6" s="167">
        <f t="shared" ref="J6:J52" si="6">T6*$J$4</f>
        <v>331.072</v>
      </c>
      <c r="K6" s="167">
        <f t="shared" ref="K6:K52" si="7">T6*$K$4</f>
        <v>23.648</v>
      </c>
      <c r="L6" s="167">
        <f t="shared" ref="L6:L52" si="8">T6*$L$4</f>
        <v>35.472</v>
      </c>
      <c r="M6" s="167">
        <f t="shared" ref="M6:M52" si="9">T6*$M$4</f>
        <v>35.472</v>
      </c>
      <c r="N6" s="167">
        <f t="shared" ref="N6:N52" si="10">T6*$N$4</f>
        <v>11.824</v>
      </c>
      <c r="O6" s="167">
        <f t="shared" ref="O6:O52" si="11">T6*$O$4</f>
        <v>11.824</v>
      </c>
      <c r="P6" s="167">
        <f t="shared" ref="P6:P52" si="12">T6*$P$4</f>
        <v>11.824</v>
      </c>
      <c r="Q6" s="167">
        <f t="shared" ref="Q6:Q52" si="13">T6*$Q$4</f>
        <v>82.768</v>
      </c>
      <c r="R6" s="168">
        <f t="shared" ref="R6:R52" si="14">T6*$R$4</f>
        <v>130.064</v>
      </c>
      <c r="S6" s="167">
        <f t="shared" ref="S6:S52" si="15">T6*$S$4</f>
        <v>106.416</v>
      </c>
      <c r="T6" s="200">
        <f t="shared" ref="T6:T52" si="16">(W6-U6-V6)*0.8</f>
        <v>1182.4</v>
      </c>
      <c r="U6" s="200">
        <v>100</v>
      </c>
      <c r="V6" s="200">
        <v>150</v>
      </c>
      <c r="W6" s="201">
        <v>1728</v>
      </c>
      <c r="X6" s="151">
        <v>2280</v>
      </c>
    </row>
    <row r="7" spans="1:24">
      <c r="A7" s="164">
        <v>20</v>
      </c>
      <c r="B7" s="165" t="s">
        <v>288</v>
      </c>
      <c r="C7" s="166" t="s">
        <v>286</v>
      </c>
      <c r="D7" s="167">
        <f t="shared" si="0"/>
        <v>58.272</v>
      </c>
      <c r="E7" s="168">
        <f t="shared" si="1"/>
        <v>29.136</v>
      </c>
      <c r="F7" s="167">
        <f t="shared" si="2"/>
        <v>58.272</v>
      </c>
      <c r="G7" s="167">
        <f t="shared" si="3"/>
        <v>48.56</v>
      </c>
      <c r="H7" s="167">
        <f t="shared" si="4"/>
        <v>29.136</v>
      </c>
      <c r="I7" s="167">
        <f t="shared" si="5"/>
        <v>106.832</v>
      </c>
      <c r="J7" s="167">
        <f t="shared" si="6"/>
        <v>271.936</v>
      </c>
      <c r="K7" s="167">
        <f t="shared" si="7"/>
        <v>19.424</v>
      </c>
      <c r="L7" s="167">
        <f t="shared" si="8"/>
        <v>29.136</v>
      </c>
      <c r="M7" s="167">
        <f t="shared" si="9"/>
        <v>29.136</v>
      </c>
      <c r="N7" s="167">
        <f t="shared" si="10"/>
        <v>9.712</v>
      </c>
      <c r="O7" s="167">
        <f t="shared" si="11"/>
        <v>9.712</v>
      </c>
      <c r="P7" s="167">
        <f t="shared" si="12"/>
        <v>9.712</v>
      </c>
      <c r="Q7" s="167">
        <f t="shared" si="13"/>
        <v>67.984</v>
      </c>
      <c r="R7" s="168">
        <f t="shared" si="14"/>
        <v>106.832</v>
      </c>
      <c r="S7" s="167">
        <f t="shared" si="15"/>
        <v>87.408</v>
      </c>
      <c r="T7" s="200">
        <f t="shared" si="16"/>
        <v>971.2</v>
      </c>
      <c r="U7" s="200">
        <v>100</v>
      </c>
      <c r="V7" s="200">
        <v>150</v>
      </c>
      <c r="W7" s="201">
        <v>1464</v>
      </c>
      <c r="X7" s="151">
        <v>2110</v>
      </c>
    </row>
    <row r="8" spans="1:24">
      <c r="A8" s="156"/>
      <c r="B8" s="169"/>
      <c r="C8" s="166" t="s">
        <v>287</v>
      </c>
      <c r="D8" s="167">
        <f t="shared" si="0"/>
        <v>70.944</v>
      </c>
      <c r="E8" s="168">
        <f t="shared" si="1"/>
        <v>35.472</v>
      </c>
      <c r="F8" s="167">
        <f t="shared" si="2"/>
        <v>70.944</v>
      </c>
      <c r="G8" s="167">
        <f t="shared" si="3"/>
        <v>59.12</v>
      </c>
      <c r="H8" s="167">
        <f t="shared" si="4"/>
        <v>35.472</v>
      </c>
      <c r="I8" s="167">
        <f t="shared" si="5"/>
        <v>130.064</v>
      </c>
      <c r="J8" s="167">
        <f t="shared" si="6"/>
        <v>331.072</v>
      </c>
      <c r="K8" s="167">
        <f t="shared" si="7"/>
        <v>23.648</v>
      </c>
      <c r="L8" s="167">
        <f t="shared" si="8"/>
        <v>35.472</v>
      </c>
      <c r="M8" s="167">
        <f t="shared" si="9"/>
        <v>35.472</v>
      </c>
      <c r="N8" s="167">
        <f t="shared" si="10"/>
        <v>11.824</v>
      </c>
      <c r="O8" s="167">
        <f t="shared" si="11"/>
        <v>11.824</v>
      </c>
      <c r="P8" s="167">
        <f t="shared" si="12"/>
        <v>11.824</v>
      </c>
      <c r="Q8" s="167">
        <f t="shared" si="13"/>
        <v>82.768</v>
      </c>
      <c r="R8" s="168">
        <f t="shared" si="14"/>
        <v>130.064</v>
      </c>
      <c r="S8" s="167">
        <f t="shared" si="15"/>
        <v>106.416</v>
      </c>
      <c r="T8" s="200">
        <f t="shared" si="16"/>
        <v>1182.4</v>
      </c>
      <c r="U8" s="200">
        <v>100</v>
      </c>
      <c r="V8" s="200">
        <v>150</v>
      </c>
      <c r="W8" s="201">
        <v>1728</v>
      </c>
      <c r="X8" s="151">
        <v>2280</v>
      </c>
    </row>
    <row r="9" spans="1:24">
      <c r="A9" s="164">
        <v>25</v>
      </c>
      <c r="B9" s="165" t="s">
        <v>27</v>
      </c>
      <c r="C9" s="166" t="s">
        <v>286</v>
      </c>
      <c r="D9" s="167">
        <f t="shared" si="0"/>
        <v>59.808</v>
      </c>
      <c r="E9" s="168">
        <f t="shared" si="1"/>
        <v>29.904</v>
      </c>
      <c r="F9" s="167">
        <f t="shared" si="2"/>
        <v>59.808</v>
      </c>
      <c r="G9" s="167">
        <f t="shared" si="3"/>
        <v>49.84</v>
      </c>
      <c r="H9" s="167">
        <f t="shared" si="4"/>
        <v>29.904</v>
      </c>
      <c r="I9" s="167">
        <f t="shared" si="5"/>
        <v>109.648</v>
      </c>
      <c r="J9" s="167">
        <f t="shared" si="6"/>
        <v>279.104</v>
      </c>
      <c r="K9" s="167">
        <f t="shared" si="7"/>
        <v>19.936</v>
      </c>
      <c r="L9" s="167">
        <f t="shared" si="8"/>
        <v>29.904</v>
      </c>
      <c r="M9" s="167">
        <f t="shared" si="9"/>
        <v>29.904</v>
      </c>
      <c r="N9" s="167">
        <f t="shared" si="10"/>
        <v>9.968</v>
      </c>
      <c r="O9" s="167">
        <f t="shared" si="11"/>
        <v>9.968</v>
      </c>
      <c r="P9" s="167">
        <f t="shared" si="12"/>
        <v>9.968</v>
      </c>
      <c r="Q9" s="167">
        <f t="shared" si="13"/>
        <v>69.776</v>
      </c>
      <c r="R9" s="168">
        <f t="shared" si="14"/>
        <v>109.648</v>
      </c>
      <c r="S9" s="167">
        <f t="shared" si="15"/>
        <v>89.712</v>
      </c>
      <c r="T9" s="200">
        <f t="shared" si="16"/>
        <v>996.8</v>
      </c>
      <c r="U9" s="200">
        <v>100</v>
      </c>
      <c r="V9" s="200">
        <v>150</v>
      </c>
      <c r="W9" s="201">
        <v>1496</v>
      </c>
      <c r="X9" s="151">
        <v>2290</v>
      </c>
    </row>
    <row r="10" spans="1:24">
      <c r="A10" s="156"/>
      <c r="B10" s="169"/>
      <c r="C10" s="166" t="s">
        <v>287</v>
      </c>
      <c r="D10" s="167">
        <f t="shared" si="0"/>
        <v>71.712</v>
      </c>
      <c r="E10" s="168">
        <f t="shared" si="1"/>
        <v>35.856</v>
      </c>
      <c r="F10" s="167">
        <f t="shared" si="2"/>
        <v>71.712</v>
      </c>
      <c r="G10" s="167">
        <f t="shared" si="3"/>
        <v>59.76</v>
      </c>
      <c r="H10" s="167">
        <f t="shared" si="4"/>
        <v>35.856</v>
      </c>
      <c r="I10" s="167">
        <f t="shared" si="5"/>
        <v>131.472</v>
      </c>
      <c r="J10" s="167">
        <f t="shared" si="6"/>
        <v>334.656</v>
      </c>
      <c r="K10" s="167">
        <f t="shared" si="7"/>
        <v>23.904</v>
      </c>
      <c r="L10" s="167">
        <f t="shared" si="8"/>
        <v>35.856</v>
      </c>
      <c r="M10" s="167">
        <f t="shared" si="9"/>
        <v>35.856</v>
      </c>
      <c r="N10" s="167">
        <f t="shared" si="10"/>
        <v>11.952</v>
      </c>
      <c r="O10" s="167">
        <f t="shared" si="11"/>
        <v>11.952</v>
      </c>
      <c r="P10" s="167">
        <f t="shared" si="12"/>
        <v>11.952</v>
      </c>
      <c r="Q10" s="167">
        <f t="shared" si="13"/>
        <v>83.664</v>
      </c>
      <c r="R10" s="168">
        <f t="shared" si="14"/>
        <v>131.472</v>
      </c>
      <c r="S10" s="167">
        <f t="shared" si="15"/>
        <v>107.568</v>
      </c>
      <c r="T10" s="200">
        <f t="shared" si="16"/>
        <v>1195.2</v>
      </c>
      <c r="U10" s="200">
        <v>100</v>
      </c>
      <c r="V10" s="200">
        <v>150</v>
      </c>
      <c r="W10" s="201">
        <v>1744</v>
      </c>
      <c r="X10" s="151">
        <v>2390</v>
      </c>
    </row>
    <row r="11" spans="1:24">
      <c r="A11" s="164">
        <v>40</v>
      </c>
      <c r="B11" s="165" t="s">
        <v>289</v>
      </c>
      <c r="C11" s="166" t="s">
        <v>286</v>
      </c>
      <c r="D11" s="167">
        <f t="shared" si="0"/>
        <v>59.808</v>
      </c>
      <c r="E11" s="168">
        <f t="shared" si="1"/>
        <v>29.904</v>
      </c>
      <c r="F11" s="167">
        <f t="shared" si="2"/>
        <v>59.808</v>
      </c>
      <c r="G11" s="167">
        <f t="shared" si="3"/>
        <v>49.84</v>
      </c>
      <c r="H11" s="167">
        <f t="shared" si="4"/>
        <v>29.904</v>
      </c>
      <c r="I11" s="167">
        <f t="shared" si="5"/>
        <v>109.648</v>
      </c>
      <c r="J11" s="167">
        <f t="shared" si="6"/>
        <v>279.104</v>
      </c>
      <c r="K11" s="167">
        <f t="shared" si="7"/>
        <v>19.936</v>
      </c>
      <c r="L11" s="167">
        <f t="shared" si="8"/>
        <v>29.904</v>
      </c>
      <c r="M11" s="167">
        <f t="shared" si="9"/>
        <v>29.904</v>
      </c>
      <c r="N11" s="167">
        <f t="shared" si="10"/>
        <v>9.968</v>
      </c>
      <c r="O11" s="167">
        <f t="shared" si="11"/>
        <v>9.968</v>
      </c>
      <c r="P11" s="167">
        <f t="shared" si="12"/>
        <v>9.968</v>
      </c>
      <c r="Q11" s="167">
        <f t="shared" si="13"/>
        <v>69.776</v>
      </c>
      <c r="R11" s="168">
        <f t="shared" si="14"/>
        <v>109.648</v>
      </c>
      <c r="S11" s="167">
        <f t="shared" si="15"/>
        <v>89.712</v>
      </c>
      <c r="T11" s="200">
        <f t="shared" si="16"/>
        <v>996.8</v>
      </c>
      <c r="U11" s="200">
        <v>100</v>
      </c>
      <c r="V11" s="200">
        <v>150</v>
      </c>
      <c r="W11" s="201">
        <v>1496</v>
      </c>
      <c r="X11" s="151">
        <v>2340</v>
      </c>
    </row>
    <row r="12" spans="1:24">
      <c r="A12" s="156"/>
      <c r="B12" s="169"/>
      <c r="C12" s="166" t="s">
        <v>287</v>
      </c>
      <c r="D12" s="167">
        <f t="shared" si="0"/>
        <v>72.096</v>
      </c>
      <c r="E12" s="168">
        <f t="shared" si="1"/>
        <v>36.048</v>
      </c>
      <c r="F12" s="167">
        <f t="shared" si="2"/>
        <v>72.096</v>
      </c>
      <c r="G12" s="167">
        <f t="shared" si="3"/>
        <v>60.08</v>
      </c>
      <c r="H12" s="167">
        <f t="shared" si="4"/>
        <v>36.048</v>
      </c>
      <c r="I12" s="167">
        <f t="shared" si="5"/>
        <v>132.176</v>
      </c>
      <c r="J12" s="167">
        <f t="shared" si="6"/>
        <v>336.448</v>
      </c>
      <c r="K12" s="167">
        <f t="shared" si="7"/>
        <v>24.032</v>
      </c>
      <c r="L12" s="167">
        <f t="shared" si="8"/>
        <v>36.048</v>
      </c>
      <c r="M12" s="167">
        <f t="shared" si="9"/>
        <v>36.048</v>
      </c>
      <c r="N12" s="167">
        <f t="shared" si="10"/>
        <v>12.016</v>
      </c>
      <c r="O12" s="167">
        <f t="shared" si="11"/>
        <v>12.016</v>
      </c>
      <c r="P12" s="167">
        <f t="shared" si="12"/>
        <v>12.016</v>
      </c>
      <c r="Q12" s="167">
        <f t="shared" si="13"/>
        <v>84.112</v>
      </c>
      <c r="R12" s="168">
        <f t="shared" si="14"/>
        <v>132.176</v>
      </c>
      <c r="S12" s="167">
        <f t="shared" si="15"/>
        <v>108.144</v>
      </c>
      <c r="T12" s="200">
        <f t="shared" si="16"/>
        <v>1201.6</v>
      </c>
      <c r="U12" s="200">
        <v>100</v>
      </c>
      <c r="V12" s="200">
        <v>150</v>
      </c>
      <c r="W12" s="201">
        <v>1752</v>
      </c>
      <c r="X12" s="151">
        <v>2540</v>
      </c>
    </row>
    <row r="13" spans="1:24">
      <c r="A13" s="164">
        <v>50</v>
      </c>
      <c r="B13" s="165" t="s">
        <v>32</v>
      </c>
      <c r="C13" s="166" t="s">
        <v>286</v>
      </c>
      <c r="D13" s="167">
        <f t="shared" si="0"/>
        <v>60.192</v>
      </c>
      <c r="E13" s="168">
        <f t="shared" si="1"/>
        <v>30.096</v>
      </c>
      <c r="F13" s="167">
        <f t="shared" si="2"/>
        <v>60.192</v>
      </c>
      <c r="G13" s="167">
        <f t="shared" si="3"/>
        <v>50.16</v>
      </c>
      <c r="H13" s="167">
        <f t="shared" si="4"/>
        <v>30.096</v>
      </c>
      <c r="I13" s="167">
        <f t="shared" si="5"/>
        <v>110.352</v>
      </c>
      <c r="J13" s="167">
        <f t="shared" si="6"/>
        <v>280.896</v>
      </c>
      <c r="K13" s="167">
        <f t="shared" si="7"/>
        <v>20.064</v>
      </c>
      <c r="L13" s="167">
        <f t="shared" si="8"/>
        <v>30.096</v>
      </c>
      <c r="M13" s="167">
        <f t="shared" si="9"/>
        <v>30.096</v>
      </c>
      <c r="N13" s="167">
        <f t="shared" si="10"/>
        <v>10.032</v>
      </c>
      <c r="O13" s="167">
        <f t="shared" si="11"/>
        <v>10.032</v>
      </c>
      <c r="P13" s="167">
        <f t="shared" si="12"/>
        <v>10.032</v>
      </c>
      <c r="Q13" s="167">
        <f t="shared" si="13"/>
        <v>70.224</v>
      </c>
      <c r="R13" s="168">
        <f t="shared" si="14"/>
        <v>110.352</v>
      </c>
      <c r="S13" s="167">
        <f t="shared" si="15"/>
        <v>90.288</v>
      </c>
      <c r="T13" s="200">
        <f t="shared" si="16"/>
        <v>1003.2</v>
      </c>
      <c r="U13" s="200">
        <v>100</v>
      </c>
      <c r="V13" s="200">
        <v>150</v>
      </c>
      <c r="W13" s="201">
        <v>1504</v>
      </c>
      <c r="X13" s="151">
        <v>2590</v>
      </c>
    </row>
    <row r="14" spans="1:24">
      <c r="A14" s="156"/>
      <c r="B14" s="169"/>
      <c r="C14" s="166" t="s">
        <v>287</v>
      </c>
      <c r="D14" s="167">
        <f t="shared" si="0"/>
        <v>72.48</v>
      </c>
      <c r="E14" s="168">
        <f t="shared" si="1"/>
        <v>36.24</v>
      </c>
      <c r="F14" s="167">
        <f t="shared" si="2"/>
        <v>72.48</v>
      </c>
      <c r="G14" s="167">
        <f t="shared" si="3"/>
        <v>60.4</v>
      </c>
      <c r="H14" s="167">
        <f t="shared" si="4"/>
        <v>36.24</v>
      </c>
      <c r="I14" s="167">
        <f t="shared" si="5"/>
        <v>132.88</v>
      </c>
      <c r="J14" s="167">
        <f t="shared" si="6"/>
        <v>338.24</v>
      </c>
      <c r="K14" s="167">
        <f t="shared" si="7"/>
        <v>24.16</v>
      </c>
      <c r="L14" s="167">
        <f t="shared" si="8"/>
        <v>36.24</v>
      </c>
      <c r="M14" s="167">
        <f t="shared" si="9"/>
        <v>36.24</v>
      </c>
      <c r="N14" s="167">
        <f t="shared" si="10"/>
        <v>12.08</v>
      </c>
      <c r="O14" s="167">
        <f t="shared" si="11"/>
        <v>12.08</v>
      </c>
      <c r="P14" s="167">
        <f t="shared" si="12"/>
        <v>12.08</v>
      </c>
      <c r="Q14" s="167">
        <f t="shared" si="13"/>
        <v>84.56</v>
      </c>
      <c r="R14" s="168">
        <f t="shared" si="14"/>
        <v>132.88</v>
      </c>
      <c r="S14" s="167">
        <f t="shared" si="15"/>
        <v>108.72</v>
      </c>
      <c r="T14" s="200">
        <f t="shared" si="16"/>
        <v>1208</v>
      </c>
      <c r="U14" s="200">
        <v>100</v>
      </c>
      <c r="V14" s="200">
        <v>150</v>
      </c>
      <c r="W14" s="201">
        <v>1760</v>
      </c>
      <c r="X14" s="151">
        <v>2850</v>
      </c>
    </row>
    <row r="15" spans="1:24">
      <c r="A15" s="164">
        <v>80</v>
      </c>
      <c r="B15" s="165" t="s">
        <v>37</v>
      </c>
      <c r="C15" s="166" t="s">
        <v>286</v>
      </c>
      <c r="D15" s="167">
        <f t="shared" si="0"/>
        <v>155.808</v>
      </c>
      <c r="E15" s="168">
        <f t="shared" si="1"/>
        <v>77.904</v>
      </c>
      <c r="F15" s="167">
        <f t="shared" si="2"/>
        <v>155.808</v>
      </c>
      <c r="G15" s="167">
        <f t="shared" si="3"/>
        <v>129.84</v>
      </c>
      <c r="H15" s="167">
        <f t="shared" si="4"/>
        <v>77.904</v>
      </c>
      <c r="I15" s="167">
        <f t="shared" si="5"/>
        <v>285.648</v>
      </c>
      <c r="J15" s="167">
        <f t="shared" si="6"/>
        <v>727.104</v>
      </c>
      <c r="K15" s="167">
        <f t="shared" si="7"/>
        <v>51.936</v>
      </c>
      <c r="L15" s="167">
        <f t="shared" si="8"/>
        <v>77.904</v>
      </c>
      <c r="M15" s="167">
        <f t="shared" si="9"/>
        <v>77.904</v>
      </c>
      <c r="N15" s="167">
        <f t="shared" si="10"/>
        <v>25.968</v>
      </c>
      <c r="O15" s="167">
        <f t="shared" si="11"/>
        <v>25.968</v>
      </c>
      <c r="P15" s="167">
        <f t="shared" si="12"/>
        <v>25.968</v>
      </c>
      <c r="Q15" s="167">
        <f t="shared" si="13"/>
        <v>181.776</v>
      </c>
      <c r="R15" s="168">
        <f t="shared" si="14"/>
        <v>285.648</v>
      </c>
      <c r="S15" s="167">
        <f t="shared" si="15"/>
        <v>233.712</v>
      </c>
      <c r="T15" s="200">
        <f t="shared" si="16"/>
        <v>2596.8</v>
      </c>
      <c r="U15" s="200">
        <v>100</v>
      </c>
      <c r="V15" s="200">
        <v>150</v>
      </c>
      <c r="W15" s="201">
        <v>3496</v>
      </c>
      <c r="X15" s="151">
        <v>2800</v>
      </c>
    </row>
    <row r="16" spans="1:24">
      <c r="A16" s="156"/>
      <c r="B16" s="169"/>
      <c r="C16" s="166" t="s">
        <v>287</v>
      </c>
      <c r="D16" s="167">
        <f t="shared" si="0"/>
        <v>155.808</v>
      </c>
      <c r="E16" s="168">
        <f t="shared" si="1"/>
        <v>77.904</v>
      </c>
      <c r="F16" s="167">
        <f t="shared" si="2"/>
        <v>155.808</v>
      </c>
      <c r="G16" s="167">
        <f t="shared" si="3"/>
        <v>129.84</v>
      </c>
      <c r="H16" s="167">
        <f t="shared" si="4"/>
        <v>77.904</v>
      </c>
      <c r="I16" s="167">
        <f t="shared" si="5"/>
        <v>285.648</v>
      </c>
      <c r="J16" s="167">
        <f t="shared" si="6"/>
        <v>727.104</v>
      </c>
      <c r="K16" s="167">
        <f t="shared" si="7"/>
        <v>51.936</v>
      </c>
      <c r="L16" s="167">
        <f t="shared" si="8"/>
        <v>77.904</v>
      </c>
      <c r="M16" s="167">
        <f t="shared" si="9"/>
        <v>77.904</v>
      </c>
      <c r="N16" s="167">
        <f t="shared" si="10"/>
        <v>25.968</v>
      </c>
      <c r="O16" s="167">
        <f t="shared" si="11"/>
        <v>25.968</v>
      </c>
      <c r="P16" s="167">
        <f t="shared" si="12"/>
        <v>25.968</v>
      </c>
      <c r="Q16" s="167">
        <f t="shared" si="13"/>
        <v>181.776</v>
      </c>
      <c r="R16" s="168">
        <f t="shared" si="14"/>
        <v>285.648</v>
      </c>
      <c r="S16" s="167">
        <f t="shared" si="15"/>
        <v>233.712</v>
      </c>
      <c r="T16" s="200">
        <f t="shared" si="16"/>
        <v>2596.8</v>
      </c>
      <c r="U16" s="200">
        <v>100</v>
      </c>
      <c r="V16" s="200">
        <v>150</v>
      </c>
      <c r="W16" s="201">
        <v>3496</v>
      </c>
      <c r="X16" s="151">
        <v>3130</v>
      </c>
    </row>
    <row r="17" spans="1:24">
      <c r="A17" s="164">
        <v>100</v>
      </c>
      <c r="B17" s="165" t="s">
        <v>39</v>
      </c>
      <c r="C17" s="166">
        <v>150</v>
      </c>
      <c r="D17" s="167">
        <f t="shared" si="0"/>
        <v>214.08</v>
      </c>
      <c r="E17" s="168">
        <f t="shared" si="1"/>
        <v>107.04</v>
      </c>
      <c r="F17" s="167">
        <f t="shared" si="2"/>
        <v>214.08</v>
      </c>
      <c r="G17" s="167">
        <f t="shared" si="3"/>
        <v>178.4</v>
      </c>
      <c r="H17" s="167">
        <f t="shared" si="4"/>
        <v>107.04</v>
      </c>
      <c r="I17" s="167">
        <f t="shared" si="5"/>
        <v>392.48</v>
      </c>
      <c r="J17" s="167">
        <f t="shared" si="6"/>
        <v>999.04</v>
      </c>
      <c r="K17" s="167">
        <f t="shared" si="7"/>
        <v>71.36</v>
      </c>
      <c r="L17" s="167">
        <f t="shared" si="8"/>
        <v>107.04</v>
      </c>
      <c r="M17" s="167">
        <f t="shared" si="9"/>
        <v>107.04</v>
      </c>
      <c r="N17" s="167">
        <f t="shared" si="10"/>
        <v>35.68</v>
      </c>
      <c r="O17" s="167">
        <f t="shared" si="11"/>
        <v>35.68</v>
      </c>
      <c r="P17" s="167">
        <f t="shared" si="12"/>
        <v>35.68</v>
      </c>
      <c r="Q17" s="167">
        <f t="shared" si="13"/>
        <v>249.76</v>
      </c>
      <c r="R17" s="168">
        <f t="shared" si="14"/>
        <v>392.48</v>
      </c>
      <c r="S17" s="167">
        <f t="shared" si="15"/>
        <v>321.12</v>
      </c>
      <c r="T17" s="200">
        <f t="shared" si="16"/>
        <v>3568</v>
      </c>
      <c r="U17" s="200">
        <v>150</v>
      </c>
      <c r="V17" s="200">
        <v>150</v>
      </c>
      <c r="W17" s="201">
        <v>4760</v>
      </c>
      <c r="X17" s="151">
        <v>3290</v>
      </c>
    </row>
    <row r="18" spans="1:24">
      <c r="A18" s="170"/>
      <c r="B18" s="171"/>
      <c r="C18" s="166" t="s">
        <v>290</v>
      </c>
      <c r="D18" s="167">
        <f t="shared" si="0"/>
        <v>214.08</v>
      </c>
      <c r="E18" s="172">
        <f t="shared" si="1"/>
        <v>107.04</v>
      </c>
      <c r="F18" s="173">
        <f t="shared" si="2"/>
        <v>214.08</v>
      </c>
      <c r="G18" s="173">
        <f t="shared" si="3"/>
        <v>178.4</v>
      </c>
      <c r="H18" s="173">
        <f t="shared" si="4"/>
        <v>107.04</v>
      </c>
      <c r="I18" s="173">
        <f t="shared" si="5"/>
        <v>392.48</v>
      </c>
      <c r="J18" s="173">
        <f t="shared" si="6"/>
        <v>999.04</v>
      </c>
      <c r="K18" s="173">
        <f t="shared" si="7"/>
        <v>71.36</v>
      </c>
      <c r="L18" s="167">
        <f t="shared" si="8"/>
        <v>107.04</v>
      </c>
      <c r="M18" s="167">
        <f t="shared" si="9"/>
        <v>107.04</v>
      </c>
      <c r="N18" s="167">
        <f t="shared" si="10"/>
        <v>35.68</v>
      </c>
      <c r="O18" s="167">
        <f t="shared" si="11"/>
        <v>35.68</v>
      </c>
      <c r="P18" s="167">
        <f t="shared" si="12"/>
        <v>35.68</v>
      </c>
      <c r="Q18" s="167">
        <f t="shared" si="13"/>
        <v>249.76</v>
      </c>
      <c r="R18" s="168">
        <f t="shared" si="14"/>
        <v>392.48</v>
      </c>
      <c r="S18" s="167">
        <f t="shared" si="15"/>
        <v>321.12</v>
      </c>
      <c r="T18" s="200">
        <f t="shared" si="16"/>
        <v>3568</v>
      </c>
      <c r="U18" s="200">
        <v>150</v>
      </c>
      <c r="V18" s="200">
        <v>150</v>
      </c>
      <c r="W18" s="201">
        <v>4760</v>
      </c>
      <c r="X18" s="151">
        <v>3660</v>
      </c>
    </row>
    <row r="19" spans="1:24">
      <c r="A19" s="156"/>
      <c r="B19" s="169"/>
      <c r="C19" s="166" t="s">
        <v>287</v>
      </c>
      <c r="D19" s="167">
        <f t="shared" si="0"/>
        <v>214.08</v>
      </c>
      <c r="E19" s="168">
        <f t="shared" si="1"/>
        <v>107.04</v>
      </c>
      <c r="F19" s="167">
        <f t="shared" si="2"/>
        <v>214.08</v>
      </c>
      <c r="G19" s="167">
        <f t="shared" si="3"/>
        <v>178.4</v>
      </c>
      <c r="H19" s="167">
        <f t="shared" si="4"/>
        <v>107.04</v>
      </c>
      <c r="I19" s="167">
        <f t="shared" si="5"/>
        <v>392.48</v>
      </c>
      <c r="J19" s="167">
        <f t="shared" si="6"/>
        <v>999.04</v>
      </c>
      <c r="K19" s="167">
        <f t="shared" si="7"/>
        <v>71.36</v>
      </c>
      <c r="L19" s="167">
        <f t="shared" si="8"/>
        <v>107.04</v>
      </c>
      <c r="M19" s="167">
        <f t="shared" si="9"/>
        <v>107.04</v>
      </c>
      <c r="N19" s="167">
        <f t="shared" si="10"/>
        <v>35.68</v>
      </c>
      <c r="O19" s="167">
        <f t="shared" si="11"/>
        <v>35.68</v>
      </c>
      <c r="P19" s="167">
        <f t="shared" si="12"/>
        <v>35.68</v>
      </c>
      <c r="Q19" s="167">
        <f t="shared" si="13"/>
        <v>249.76</v>
      </c>
      <c r="R19" s="168">
        <f t="shared" si="14"/>
        <v>392.48</v>
      </c>
      <c r="S19" s="167">
        <f t="shared" si="15"/>
        <v>321.12</v>
      </c>
      <c r="T19" s="200">
        <f t="shared" si="16"/>
        <v>3568</v>
      </c>
      <c r="U19" s="200">
        <v>150</v>
      </c>
      <c r="V19" s="200">
        <v>150</v>
      </c>
      <c r="W19" s="201">
        <v>4760</v>
      </c>
      <c r="X19" s="151">
        <v>4190</v>
      </c>
    </row>
    <row r="20" spans="1:24">
      <c r="A20" s="164">
        <v>150</v>
      </c>
      <c r="B20" s="165" t="s">
        <v>43</v>
      </c>
      <c r="C20" s="166">
        <v>150</v>
      </c>
      <c r="D20" s="167">
        <f t="shared" si="0"/>
        <v>220.224</v>
      </c>
      <c r="E20" s="168">
        <f t="shared" si="1"/>
        <v>110.112</v>
      </c>
      <c r="F20" s="167">
        <f t="shared" si="2"/>
        <v>220.224</v>
      </c>
      <c r="G20" s="167">
        <f t="shared" si="3"/>
        <v>183.52</v>
      </c>
      <c r="H20" s="167">
        <f t="shared" si="4"/>
        <v>110.112</v>
      </c>
      <c r="I20" s="167">
        <f t="shared" si="5"/>
        <v>403.744</v>
      </c>
      <c r="J20" s="167">
        <f t="shared" si="6"/>
        <v>1027.712</v>
      </c>
      <c r="K20" s="167">
        <f t="shared" si="7"/>
        <v>73.408</v>
      </c>
      <c r="L20" s="167">
        <f t="shared" si="8"/>
        <v>110.112</v>
      </c>
      <c r="M20" s="167">
        <f t="shared" si="9"/>
        <v>110.112</v>
      </c>
      <c r="N20" s="167">
        <f t="shared" si="10"/>
        <v>36.704</v>
      </c>
      <c r="O20" s="167">
        <f t="shared" si="11"/>
        <v>36.704</v>
      </c>
      <c r="P20" s="167">
        <f t="shared" si="12"/>
        <v>36.704</v>
      </c>
      <c r="Q20" s="167">
        <f t="shared" si="13"/>
        <v>256.928</v>
      </c>
      <c r="R20" s="168">
        <f t="shared" si="14"/>
        <v>403.744</v>
      </c>
      <c r="S20" s="167">
        <f t="shared" si="15"/>
        <v>330.336</v>
      </c>
      <c r="T20" s="200">
        <f t="shared" si="16"/>
        <v>3670.4</v>
      </c>
      <c r="U20" s="200">
        <v>150</v>
      </c>
      <c r="V20" s="200">
        <v>150</v>
      </c>
      <c r="W20" s="201">
        <v>4888</v>
      </c>
      <c r="X20" s="151">
        <v>3960</v>
      </c>
    </row>
    <row r="21" spans="1:24">
      <c r="A21" s="170"/>
      <c r="B21" s="171"/>
      <c r="C21" s="166" t="s">
        <v>290</v>
      </c>
      <c r="D21" s="167">
        <f t="shared" si="0"/>
        <v>220.224</v>
      </c>
      <c r="E21" s="168">
        <f t="shared" si="1"/>
        <v>110.112</v>
      </c>
      <c r="F21" s="167">
        <f t="shared" si="2"/>
        <v>220.224</v>
      </c>
      <c r="G21" s="167">
        <f t="shared" si="3"/>
        <v>183.52</v>
      </c>
      <c r="H21" s="167">
        <f t="shared" si="4"/>
        <v>110.112</v>
      </c>
      <c r="I21" s="167">
        <f t="shared" si="5"/>
        <v>403.744</v>
      </c>
      <c r="J21" s="167">
        <f t="shared" si="6"/>
        <v>1027.712</v>
      </c>
      <c r="K21" s="167">
        <f t="shared" si="7"/>
        <v>73.408</v>
      </c>
      <c r="L21" s="167">
        <f t="shared" si="8"/>
        <v>110.112</v>
      </c>
      <c r="M21" s="167">
        <f t="shared" si="9"/>
        <v>110.112</v>
      </c>
      <c r="N21" s="167">
        <f t="shared" si="10"/>
        <v>36.704</v>
      </c>
      <c r="O21" s="167">
        <f t="shared" si="11"/>
        <v>36.704</v>
      </c>
      <c r="P21" s="167">
        <f t="shared" si="12"/>
        <v>36.704</v>
      </c>
      <c r="Q21" s="167">
        <f t="shared" si="13"/>
        <v>256.928</v>
      </c>
      <c r="R21" s="168">
        <f t="shared" si="14"/>
        <v>403.744</v>
      </c>
      <c r="S21" s="167">
        <f t="shared" si="15"/>
        <v>330.336</v>
      </c>
      <c r="T21" s="200">
        <f t="shared" si="16"/>
        <v>3670.4</v>
      </c>
      <c r="U21" s="200">
        <v>150</v>
      </c>
      <c r="V21" s="200">
        <v>150</v>
      </c>
      <c r="W21" s="201">
        <v>4888</v>
      </c>
      <c r="X21" s="151">
        <v>4480</v>
      </c>
    </row>
    <row r="22" spans="1:24">
      <c r="A22" s="156"/>
      <c r="B22" s="169"/>
      <c r="C22" s="166" t="s">
        <v>287</v>
      </c>
      <c r="D22" s="167">
        <f t="shared" si="0"/>
        <v>220.224</v>
      </c>
      <c r="E22" s="168">
        <f t="shared" si="1"/>
        <v>110.112</v>
      </c>
      <c r="F22" s="167">
        <f t="shared" si="2"/>
        <v>220.224</v>
      </c>
      <c r="G22" s="167">
        <f t="shared" si="3"/>
        <v>183.52</v>
      </c>
      <c r="H22" s="167">
        <f t="shared" si="4"/>
        <v>110.112</v>
      </c>
      <c r="I22" s="167">
        <f t="shared" si="5"/>
        <v>403.744</v>
      </c>
      <c r="J22" s="167">
        <f t="shared" si="6"/>
        <v>1027.712</v>
      </c>
      <c r="K22" s="167">
        <f t="shared" si="7"/>
        <v>73.408</v>
      </c>
      <c r="L22" s="167">
        <f t="shared" si="8"/>
        <v>110.112</v>
      </c>
      <c r="M22" s="167">
        <f t="shared" si="9"/>
        <v>110.112</v>
      </c>
      <c r="N22" s="167">
        <f t="shared" si="10"/>
        <v>36.704</v>
      </c>
      <c r="O22" s="167">
        <f t="shared" si="11"/>
        <v>36.704</v>
      </c>
      <c r="P22" s="167">
        <f t="shared" si="12"/>
        <v>36.704</v>
      </c>
      <c r="Q22" s="167">
        <f t="shared" si="13"/>
        <v>256.928</v>
      </c>
      <c r="R22" s="168">
        <f t="shared" si="14"/>
        <v>403.744</v>
      </c>
      <c r="S22" s="167">
        <f t="shared" si="15"/>
        <v>330.336</v>
      </c>
      <c r="T22" s="200">
        <f t="shared" si="16"/>
        <v>3670.4</v>
      </c>
      <c r="U22" s="200">
        <v>150</v>
      </c>
      <c r="V22" s="200">
        <v>150</v>
      </c>
      <c r="W22" s="201">
        <v>4888</v>
      </c>
      <c r="X22" s="151">
        <v>5130</v>
      </c>
    </row>
    <row r="23" spans="1:24">
      <c r="A23" s="164">
        <v>200</v>
      </c>
      <c r="B23" s="165" t="s">
        <v>47</v>
      </c>
      <c r="C23" s="166">
        <v>150</v>
      </c>
      <c r="D23" s="167">
        <f t="shared" si="0"/>
        <v>270.912</v>
      </c>
      <c r="E23" s="168">
        <f t="shared" si="1"/>
        <v>135.456</v>
      </c>
      <c r="F23" s="167">
        <f t="shared" si="2"/>
        <v>270.912</v>
      </c>
      <c r="G23" s="167">
        <f t="shared" si="3"/>
        <v>225.76</v>
      </c>
      <c r="H23" s="167">
        <f t="shared" si="4"/>
        <v>135.456</v>
      </c>
      <c r="I23" s="167">
        <f t="shared" si="5"/>
        <v>496.672</v>
      </c>
      <c r="J23" s="167">
        <f t="shared" si="6"/>
        <v>1264.256</v>
      </c>
      <c r="K23" s="167">
        <f t="shared" si="7"/>
        <v>90.304</v>
      </c>
      <c r="L23" s="167">
        <f t="shared" si="8"/>
        <v>135.456</v>
      </c>
      <c r="M23" s="167">
        <f t="shared" si="9"/>
        <v>135.456</v>
      </c>
      <c r="N23" s="167">
        <f t="shared" si="10"/>
        <v>45.152</v>
      </c>
      <c r="O23" s="167">
        <f t="shared" si="11"/>
        <v>45.152</v>
      </c>
      <c r="P23" s="167">
        <f t="shared" si="12"/>
        <v>45.152</v>
      </c>
      <c r="Q23" s="167">
        <f t="shared" si="13"/>
        <v>316.064</v>
      </c>
      <c r="R23" s="168">
        <f t="shared" si="14"/>
        <v>496.672</v>
      </c>
      <c r="S23" s="167">
        <f t="shared" si="15"/>
        <v>406.368</v>
      </c>
      <c r="T23" s="200">
        <f t="shared" si="16"/>
        <v>4515.2</v>
      </c>
      <c r="U23" s="200">
        <v>150</v>
      </c>
      <c r="V23" s="200">
        <v>150</v>
      </c>
      <c r="W23" s="201">
        <v>5944</v>
      </c>
      <c r="X23" s="151">
        <v>4750</v>
      </c>
    </row>
    <row r="24" spans="1:24">
      <c r="A24" s="170"/>
      <c r="B24" s="171"/>
      <c r="C24" s="166" t="s">
        <v>290</v>
      </c>
      <c r="D24" s="167">
        <f t="shared" si="0"/>
        <v>270.912</v>
      </c>
      <c r="E24" s="168">
        <f t="shared" si="1"/>
        <v>135.456</v>
      </c>
      <c r="F24" s="167">
        <f t="shared" si="2"/>
        <v>270.912</v>
      </c>
      <c r="G24" s="167">
        <f t="shared" si="3"/>
        <v>225.76</v>
      </c>
      <c r="H24" s="167">
        <f t="shared" si="4"/>
        <v>135.456</v>
      </c>
      <c r="I24" s="167">
        <f t="shared" si="5"/>
        <v>496.672</v>
      </c>
      <c r="J24" s="167">
        <f t="shared" si="6"/>
        <v>1264.256</v>
      </c>
      <c r="K24" s="167">
        <f t="shared" si="7"/>
        <v>90.304</v>
      </c>
      <c r="L24" s="167">
        <f t="shared" si="8"/>
        <v>135.456</v>
      </c>
      <c r="M24" s="167">
        <f t="shared" si="9"/>
        <v>135.456</v>
      </c>
      <c r="N24" s="167">
        <f t="shared" si="10"/>
        <v>45.152</v>
      </c>
      <c r="O24" s="167">
        <f t="shared" si="11"/>
        <v>45.152</v>
      </c>
      <c r="P24" s="167">
        <f t="shared" si="12"/>
        <v>45.152</v>
      </c>
      <c r="Q24" s="167">
        <f t="shared" si="13"/>
        <v>316.064</v>
      </c>
      <c r="R24" s="168">
        <f t="shared" si="14"/>
        <v>496.672</v>
      </c>
      <c r="S24" s="167">
        <f t="shared" si="15"/>
        <v>406.368</v>
      </c>
      <c r="T24" s="200">
        <f t="shared" si="16"/>
        <v>4515.2</v>
      </c>
      <c r="U24" s="200">
        <v>150</v>
      </c>
      <c r="V24" s="200">
        <v>150</v>
      </c>
      <c r="W24" s="201">
        <v>5944</v>
      </c>
      <c r="X24" s="151">
        <v>5280</v>
      </c>
    </row>
    <row r="25" spans="1:24">
      <c r="A25" s="156"/>
      <c r="B25" s="169"/>
      <c r="C25" s="166" t="s">
        <v>287</v>
      </c>
      <c r="D25" s="167">
        <f t="shared" si="0"/>
        <v>294.912</v>
      </c>
      <c r="E25" s="168">
        <f t="shared" si="1"/>
        <v>147.456</v>
      </c>
      <c r="F25" s="167">
        <f t="shared" si="2"/>
        <v>294.912</v>
      </c>
      <c r="G25" s="167">
        <f t="shared" si="3"/>
        <v>245.76</v>
      </c>
      <c r="H25" s="167">
        <f t="shared" si="4"/>
        <v>147.456</v>
      </c>
      <c r="I25" s="167">
        <f t="shared" si="5"/>
        <v>540.672</v>
      </c>
      <c r="J25" s="167">
        <f t="shared" si="6"/>
        <v>1376.256</v>
      </c>
      <c r="K25" s="167">
        <f t="shared" si="7"/>
        <v>98.304</v>
      </c>
      <c r="L25" s="167">
        <f t="shared" si="8"/>
        <v>147.456</v>
      </c>
      <c r="M25" s="167">
        <f t="shared" si="9"/>
        <v>147.456</v>
      </c>
      <c r="N25" s="167">
        <f t="shared" si="10"/>
        <v>49.152</v>
      </c>
      <c r="O25" s="167">
        <f t="shared" si="11"/>
        <v>49.152</v>
      </c>
      <c r="P25" s="167">
        <f t="shared" si="12"/>
        <v>49.152</v>
      </c>
      <c r="Q25" s="167">
        <f t="shared" si="13"/>
        <v>344.064</v>
      </c>
      <c r="R25" s="168">
        <f t="shared" si="14"/>
        <v>540.672</v>
      </c>
      <c r="S25" s="167">
        <f t="shared" si="15"/>
        <v>442.368</v>
      </c>
      <c r="T25" s="200">
        <f t="shared" si="16"/>
        <v>4915.2</v>
      </c>
      <c r="U25" s="200">
        <v>200</v>
      </c>
      <c r="V25" s="200">
        <v>200</v>
      </c>
      <c r="W25" s="201">
        <v>6544</v>
      </c>
      <c r="X25" s="151">
        <v>6130</v>
      </c>
    </row>
    <row r="26" spans="1:24">
      <c r="A26" s="164">
        <v>250</v>
      </c>
      <c r="B26" s="165" t="s">
        <v>52</v>
      </c>
      <c r="C26" s="166">
        <v>150</v>
      </c>
      <c r="D26" s="167">
        <f t="shared" si="0"/>
        <v>269.952</v>
      </c>
      <c r="E26" s="168">
        <f t="shared" si="1"/>
        <v>134.976</v>
      </c>
      <c r="F26" s="167">
        <f t="shared" si="2"/>
        <v>269.952</v>
      </c>
      <c r="G26" s="167">
        <f t="shared" si="3"/>
        <v>224.96</v>
      </c>
      <c r="H26" s="167">
        <f t="shared" si="4"/>
        <v>134.976</v>
      </c>
      <c r="I26" s="167">
        <f t="shared" si="5"/>
        <v>494.912</v>
      </c>
      <c r="J26" s="167">
        <f t="shared" si="6"/>
        <v>1259.776</v>
      </c>
      <c r="K26" s="167">
        <f t="shared" si="7"/>
        <v>89.984</v>
      </c>
      <c r="L26" s="167">
        <f t="shared" si="8"/>
        <v>134.976</v>
      </c>
      <c r="M26" s="167">
        <f t="shared" si="9"/>
        <v>134.976</v>
      </c>
      <c r="N26" s="167">
        <f t="shared" si="10"/>
        <v>44.992</v>
      </c>
      <c r="O26" s="167">
        <f t="shared" si="11"/>
        <v>44.992</v>
      </c>
      <c r="P26" s="167">
        <f t="shared" si="12"/>
        <v>44.992</v>
      </c>
      <c r="Q26" s="167">
        <f t="shared" si="13"/>
        <v>314.944</v>
      </c>
      <c r="R26" s="168">
        <f t="shared" si="14"/>
        <v>494.912</v>
      </c>
      <c r="S26" s="167">
        <f t="shared" si="15"/>
        <v>404.928</v>
      </c>
      <c r="T26" s="200">
        <f t="shared" si="16"/>
        <v>4499.2</v>
      </c>
      <c r="U26" s="200">
        <v>200</v>
      </c>
      <c r="V26" s="200">
        <v>200</v>
      </c>
      <c r="W26" s="201">
        <v>6024</v>
      </c>
      <c r="X26" s="151">
        <v>5920</v>
      </c>
    </row>
    <row r="27" spans="1:24">
      <c r="A27" s="170"/>
      <c r="B27" s="171"/>
      <c r="C27" s="166" t="s">
        <v>290</v>
      </c>
      <c r="D27" s="167">
        <f t="shared" si="0"/>
        <v>269.952</v>
      </c>
      <c r="E27" s="168">
        <f t="shared" si="1"/>
        <v>134.976</v>
      </c>
      <c r="F27" s="167">
        <f t="shared" si="2"/>
        <v>269.952</v>
      </c>
      <c r="G27" s="167">
        <f t="shared" si="3"/>
        <v>224.96</v>
      </c>
      <c r="H27" s="167">
        <f t="shared" si="4"/>
        <v>134.976</v>
      </c>
      <c r="I27" s="167">
        <f t="shared" si="5"/>
        <v>494.912</v>
      </c>
      <c r="J27" s="167">
        <f t="shared" si="6"/>
        <v>1259.776</v>
      </c>
      <c r="K27" s="167">
        <f t="shared" si="7"/>
        <v>89.984</v>
      </c>
      <c r="L27" s="167">
        <f t="shared" si="8"/>
        <v>134.976</v>
      </c>
      <c r="M27" s="167">
        <f t="shared" si="9"/>
        <v>134.976</v>
      </c>
      <c r="N27" s="167">
        <f t="shared" si="10"/>
        <v>44.992</v>
      </c>
      <c r="O27" s="167">
        <f t="shared" si="11"/>
        <v>44.992</v>
      </c>
      <c r="P27" s="167">
        <f t="shared" si="12"/>
        <v>44.992</v>
      </c>
      <c r="Q27" s="167">
        <f t="shared" si="13"/>
        <v>314.944</v>
      </c>
      <c r="R27" s="168">
        <f t="shared" si="14"/>
        <v>494.912</v>
      </c>
      <c r="S27" s="167">
        <f t="shared" si="15"/>
        <v>404.928</v>
      </c>
      <c r="T27" s="200">
        <f t="shared" si="16"/>
        <v>4499.2</v>
      </c>
      <c r="U27" s="200">
        <v>200</v>
      </c>
      <c r="V27" s="200">
        <v>200</v>
      </c>
      <c r="W27" s="201">
        <v>6024</v>
      </c>
      <c r="X27" s="151">
        <v>6760</v>
      </c>
    </row>
    <row r="28" spans="1:24">
      <c r="A28" s="156"/>
      <c r="B28" s="169"/>
      <c r="C28" s="166" t="s">
        <v>287</v>
      </c>
      <c r="D28" s="167">
        <f t="shared" si="0"/>
        <v>354.048</v>
      </c>
      <c r="E28" s="168">
        <f t="shared" si="1"/>
        <v>177.024</v>
      </c>
      <c r="F28" s="167">
        <f t="shared" si="2"/>
        <v>354.048</v>
      </c>
      <c r="G28" s="167">
        <f t="shared" si="3"/>
        <v>295.04</v>
      </c>
      <c r="H28" s="167">
        <f t="shared" si="4"/>
        <v>177.024</v>
      </c>
      <c r="I28" s="167">
        <f t="shared" si="5"/>
        <v>649.088</v>
      </c>
      <c r="J28" s="167">
        <f t="shared" si="6"/>
        <v>1652.224</v>
      </c>
      <c r="K28" s="167">
        <f t="shared" si="7"/>
        <v>118.016</v>
      </c>
      <c r="L28" s="167">
        <f t="shared" si="8"/>
        <v>177.024</v>
      </c>
      <c r="M28" s="167">
        <f t="shared" si="9"/>
        <v>177.024</v>
      </c>
      <c r="N28" s="167">
        <f t="shared" si="10"/>
        <v>59.008</v>
      </c>
      <c r="O28" s="167">
        <f t="shared" si="11"/>
        <v>59.008</v>
      </c>
      <c r="P28" s="167">
        <f t="shared" si="12"/>
        <v>59.008</v>
      </c>
      <c r="Q28" s="167">
        <f t="shared" si="13"/>
        <v>413.056</v>
      </c>
      <c r="R28" s="168">
        <f t="shared" si="14"/>
        <v>649.088</v>
      </c>
      <c r="S28" s="167">
        <f t="shared" si="15"/>
        <v>531.072</v>
      </c>
      <c r="T28" s="200">
        <f t="shared" si="16"/>
        <v>5900.8</v>
      </c>
      <c r="U28" s="200">
        <v>200</v>
      </c>
      <c r="V28" s="200">
        <v>200</v>
      </c>
      <c r="W28" s="201">
        <v>7776</v>
      </c>
      <c r="X28" s="151">
        <v>7720</v>
      </c>
    </row>
    <row r="29" spans="1:24">
      <c r="A29" s="164">
        <v>300</v>
      </c>
      <c r="B29" s="165" t="s">
        <v>58</v>
      </c>
      <c r="C29" s="166">
        <v>150</v>
      </c>
      <c r="D29" s="167">
        <f t="shared" si="0"/>
        <v>311.424</v>
      </c>
      <c r="E29" s="168">
        <f t="shared" si="1"/>
        <v>155.712</v>
      </c>
      <c r="F29" s="167">
        <f t="shared" si="2"/>
        <v>311.424</v>
      </c>
      <c r="G29" s="167">
        <f t="shared" si="3"/>
        <v>259.52</v>
      </c>
      <c r="H29" s="167">
        <f t="shared" si="4"/>
        <v>155.712</v>
      </c>
      <c r="I29" s="167">
        <f t="shared" si="5"/>
        <v>570.944</v>
      </c>
      <c r="J29" s="167">
        <f t="shared" si="6"/>
        <v>1453.312</v>
      </c>
      <c r="K29" s="167">
        <f t="shared" si="7"/>
        <v>103.808</v>
      </c>
      <c r="L29" s="167">
        <f t="shared" si="8"/>
        <v>155.712</v>
      </c>
      <c r="M29" s="167">
        <f t="shared" si="9"/>
        <v>155.712</v>
      </c>
      <c r="N29" s="167">
        <f t="shared" si="10"/>
        <v>51.904</v>
      </c>
      <c r="O29" s="167">
        <f t="shared" si="11"/>
        <v>51.904</v>
      </c>
      <c r="P29" s="167">
        <f t="shared" si="12"/>
        <v>51.904</v>
      </c>
      <c r="Q29" s="167">
        <f t="shared" si="13"/>
        <v>363.328</v>
      </c>
      <c r="R29" s="168">
        <f t="shared" si="14"/>
        <v>570.944</v>
      </c>
      <c r="S29" s="167">
        <f t="shared" si="15"/>
        <v>467.136</v>
      </c>
      <c r="T29" s="200">
        <f t="shared" si="16"/>
        <v>5190.4</v>
      </c>
      <c r="U29" s="200">
        <v>200</v>
      </c>
      <c r="V29" s="200">
        <v>200</v>
      </c>
      <c r="W29" s="201">
        <v>6888</v>
      </c>
      <c r="X29" s="151">
        <v>7330</v>
      </c>
    </row>
    <row r="30" spans="1:24">
      <c r="A30" s="170"/>
      <c r="B30" s="171"/>
      <c r="C30" s="166" t="s">
        <v>290</v>
      </c>
      <c r="D30" s="167">
        <f t="shared" si="0"/>
        <v>649.344</v>
      </c>
      <c r="E30" s="168">
        <f t="shared" si="1"/>
        <v>324.672</v>
      </c>
      <c r="F30" s="167">
        <f t="shared" si="2"/>
        <v>649.344</v>
      </c>
      <c r="G30" s="167">
        <f t="shared" si="3"/>
        <v>541.12</v>
      </c>
      <c r="H30" s="167">
        <f t="shared" si="4"/>
        <v>324.672</v>
      </c>
      <c r="I30" s="167">
        <f t="shared" si="5"/>
        <v>1190.464</v>
      </c>
      <c r="J30" s="167">
        <f t="shared" si="6"/>
        <v>3030.272</v>
      </c>
      <c r="K30" s="167">
        <f t="shared" si="7"/>
        <v>216.448</v>
      </c>
      <c r="L30" s="167">
        <f t="shared" si="8"/>
        <v>324.672</v>
      </c>
      <c r="M30" s="167">
        <f t="shared" si="9"/>
        <v>324.672</v>
      </c>
      <c r="N30" s="167">
        <f t="shared" si="10"/>
        <v>108.224</v>
      </c>
      <c r="O30" s="167">
        <f t="shared" si="11"/>
        <v>108.224</v>
      </c>
      <c r="P30" s="167">
        <f t="shared" si="12"/>
        <v>108.224</v>
      </c>
      <c r="Q30" s="167">
        <f t="shared" si="13"/>
        <v>757.568</v>
      </c>
      <c r="R30" s="168">
        <f t="shared" si="14"/>
        <v>1190.464</v>
      </c>
      <c r="S30" s="167">
        <f t="shared" si="15"/>
        <v>974.016</v>
      </c>
      <c r="T30" s="200">
        <f t="shared" si="16"/>
        <v>10822.4</v>
      </c>
      <c r="U30" s="200">
        <v>200</v>
      </c>
      <c r="V30" s="200">
        <v>200</v>
      </c>
      <c r="W30" s="201">
        <v>13928</v>
      </c>
      <c r="X30" s="151">
        <v>8270</v>
      </c>
    </row>
    <row r="31" spans="1:24">
      <c r="A31" s="156"/>
      <c r="B31" s="169"/>
      <c r="C31" s="166" t="s">
        <v>287</v>
      </c>
      <c r="D31" s="167">
        <f t="shared" si="0"/>
        <v>657.024</v>
      </c>
      <c r="E31" s="168">
        <f t="shared" si="1"/>
        <v>328.512</v>
      </c>
      <c r="F31" s="167">
        <f t="shared" si="2"/>
        <v>657.024</v>
      </c>
      <c r="G31" s="167">
        <f t="shared" si="3"/>
        <v>547.52</v>
      </c>
      <c r="H31" s="167">
        <f t="shared" si="4"/>
        <v>328.512</v>
      </c>
      <c r="I31" s="167">
        <f t="shared" si="5"/>
        <v>1204.544</v>
      </c>
      <c r="J31" s="167">
        <f t="shared" si="6"/>
        <v>3066.112</v>
      </c>
      <c r="K31" s="167">
        <f t="shared" si="7"/>
        <v>219.008</v>
      </c>
      <c r="L31" s="167">
        <f t="shared" si="8"/>
        <v>328.512</v>
      </c>
      <c r="M31" s="167">
        <f t="shared" si="9"/>
        <v>328.512</v>
      </c>
      <c r="N31" s="167">
        <f t="shared" si="10"/>
        <v>109.504</v>
      </c>
      <c r="O31" s="167">
        <f t="shared" si="11"/>
        <v>109.504</v>
      </c>
      <c r="P31" s="167">
        <f t="shared" si="12"/>
        <v>109.504</v>
      </c>
      <c r="Q31" s="167">
        <f t="shared" si="13"/>
        <v>766.528</v>
      </c>
      <c r="R31" s="168">
        <f t="shared" si="14"/>
        <v>1204.544</v>
      </c>
      <c r="S31" s="167">
        <f t="shared" si="15"/>
        <v>985.536</v>
      </c>
      <c r="T31" s="200">
        <f t="shared" si="16"/>
        <v>10950.4</v>
      </c>
      <c r="U31" s="200">
        <v>200</v>
      </c>
      <c r="V31" s="200">
        <v>200</v>
      </c>
      <c r="W31" s="201">
        <v>14088</v>
      </c>
      <c r="X31" s="151">
        <v>9350</v>
      </c>
    </row>
    <row r="32" spans="1:24">
      <c r="A32" s="164">
        <v>350</v>
      </c>
      <c r="B32" s="165" t="s">
        <v>63</v>
      </c>
      <c r="C32" s="166">
        <v>150</v>
      </c>
      <c r="D32" s="167">
        <f t="shared" si="0"/>
        <v>764.544</v>
      </c>
      <c r="E32" s="168">
        <f t="shared" si="1"/>
        <v>382.272</v>
      </c>
      <c r="F32" s="167">
        <f t="shared" si="2"/>
        <v>764.544</v>
      </c>
      <c r="G32" s="167">
        <f t="shared" si="3"/>
        <v>637.12</v>
      </c>
      <c r="H32" s="167">
        <f t="shared" si="4"/>
        <v>382.272</v>
      </c>
      <c r="I32" s="167">
        <f t="shared" si="5"/>
        <v>1401.664</v>
      </c>
      <c r="J32" s="167">
        <f t="shared" si="6"/>
        <v>3567.872</v>
      </c>
      <c r="K32" s="167">
        <f t="shared" si="7"/>
        <v>254.848</v>
      </c>
      <c r="L32" s="167">
        <f t="shared" si="8"/>
        <v>382.272</v>
      </c>
      <c r="M32" s="167">
        <f t="shared" si="9"/>
        <v>382.272</v>
      </c>
      <c r="N32" s="167">
        <f t="shared" si="10"/>
        <v>127.424</v>
      </c>
      <c r="O32" s="167">
        <f t="shared" si="11"/>
        <v>127.424</v>
      </c>
      <c r="P32" s="167">
        <f t="shared" si="12"/>
        <v>127.424</v>
      </c>
      <c r="Q32" s="167">
        <f t="shared" si="13"/>
        <v>891.968</v>
      </c>
      <c r="R32" s="168">
        <f t="shared" si="14"/>
        <v>1401.664</v>
      </c>
      <c r="S32" s="167">
        <f t="shared" si="15"/>
        <v>1146.816</v>
      </c>
      <c r="T32" s="200">
        <f t="shared" si="16"/>
        <v>12742.4</v>
      </c>
      <c r="U32" s="200">
        <v>200</v>
      </c>
      <c r="V32" s="200">
        <v>200</v>
      </c>
      <c r="W32" s="201">
        <v>16328</v>
      </c>
      <c r="X32" s="151">
        <v>8440</v>
      </c>
    </row>
    <row r="33" spans="1:24">
      <c r="A33" s="170"/>
      <c r="B33" s="171"/>
      <c r="C33" s="166" t="s">
        <v>290</v>
      </c>
      <c r="D33" s="167">
        <f t="shared" si="0"/>
        <v>804.096</v>
      </c>
      <c r="E33" s="168">
        <f t="shared" si="1"/>
        <v>402.048</v>
      </c>
      <c r="F33" s="167">
        <f t="shared" si="2"/>
        <v>804.096</v>
      </c>
      <c r="G33" s="167">
        <f t="shared" si="3"/>
        <v>670.08</v>
      </c>
      <c r="H33" s="167">
        <f t="shared" si="4"/>
        <v>402.048</v>
      </c>
      <c r="I33" s="167">
        <f t="shared" si="5"/>
        <v>1474.176</v>
      </c>
      <c r="J33" s="167">
        <f t="shared" si="6"/>
        <v>3752.448</v>
      </c>
      <c r="K33" s="167">
        <f t="shared" si="7"/>
        <v>268.032</v>
      </c>
      <c r="L33" s="167">
        <f t="shared" si="8"/>
        <v>402.048</v>
      </c>
      <c r="M33" s="167">
        <f t="shared" si="9"/>
        <v>402.048</v>
      </c>
      <c r="N33" s="167">
        <f t="shared" si="10"/>
        <v>134.016</v>
      </c>
      <c r="O33" s="167">
        <f t="shared" si="11"/>
        <v>134.016</v>
      </c>
      <c r="P33" s="167">
        <f t="shared" si="12"/>
        <v>134.016</v>
      </c>
      <c r="Q33" s="167">
        <f t="shared" si="13"/>
        <v>938.112</v>
      </c>
      <c r="R33" s="168">
        <f t="shared" si="14"/>
        <v>1474.176</v>
      </c>
      <c r="S33" s="167">
        <f t="shared" si="15"/>
        <v>1206.144</v>
      </c>
      <c r="T33" s="200">
        <f t="shared" si="16"/>
        <v>13401.6</v>
      </c>
      <c r="U33" s="200">
        <v>200</v>
      </c>
      <c r="V33" s="200">
        <v>200</v>
      </c>
      <c r="W33" s="201">
        <v>17152</v>
      </c>
      <c r="X33" s="151">
        <v>9630</v>
      </c>
    </row>
    <row r="34" spans="1:24">
      <c r="A34" s="156"/>
      <c r="B34" s="169"/>
      <c r="C34" s="166" t="s">
        <v>287</v>
      </c>
      <c r="D34" s="167">
        <f t="shared" si="0"/>
        <v>1005.696</v>
      </c>
      <c r="E34" s="168">
        <f t="shared" si="1"/>
        <v>502.848</v>
      </c>
      <c r="F34" s="167">
        <f t="shared" si="2"/>
        <v>1005.696</v>
      </c>
      <c r="G34" s="167">
        <f t="shared" si="3"/>
        <v>838.08</v>
      </c>
      <c r="H34" s="167">
        <f t="shared" si="4"/>
        <v>502.848</v>
      </c>
      <c r="I34" s="167">
        <f t="shared" si="5"/>
        <v>1843.776</v>
      </c>
      <c r="J34" s="167">
        <f t="shared" si="6"/>
        <v>4693.248</v>
      </c>
      <c r="K34" s="167">
        <f t="shared" si="7"/>
        <v>335.232</v>
      </c>
      <c r="L34" s="167">
        <f t="shared" si="8"/>
        <v>502.848</v>
      </c>
      <c r="M34" s="167">
        <f t="shared" si="9"/>
        <v>502.848</v>
      </c>
      <c r="N34" s="167">
        <f t="shared" si="10"/>
        <v>167.616</v>
      </c>
      <c r="O34" s="167">
        <f t="shared" si="11"/>
        <v>167.616</v>
      </c>
      <c r="P34" s="167">
        <f t="shared" si="12"/>
        <v>167.616</v>
      </c>
      <c r="Q34" s="167">
        <f t="shared" si="13"/>
        <v>1173.312</v>
      </c>
      <c r="R34" s="168">
        <f t="shared" si="14"/>
        <v>1843.776</v>
      </c>
      <c r="S34" s="167">
        <f t="shared" si="15"/>
        <v>1508.544</v>
      </c>
      <c r="T34" s="200">
        <f t="shared" si="16"/>
        <v>16761.6</v>
      </c>
      <c r="U34" s="200">
        <v>200</v>
      </c>
      <c r="V34" s="200">
        <v>200</v>
      </c>
      <c r="W34" s="201">
        <v>21352</v>
      </c>
      <c r="X34" s="151">
        <v>10940</v>
      </c>
    </row>
    <row r="35" spans="1:24">
      <c r="A35" s="164">
        <v>400</v>
      </c>
      <c r="B35" s="165" t="s">
        <v>68</v>
      </c>
      <c r="C35" s="166">
        <v>150</v>
      </c>
      <c r="D35" s="167">
        <f t="shared" si="0"/>
        <v>734.592</v>
      </c>
      <c r="E35" s="168">
        <f t="shared" si="1"/>
        <v>367.296</v>
      </c>
      <c r="F35" s="167">
        <f t="shared" si="2"/>
        <v>734.592</v>
      </c>
      <c r="G35" s="167">
        <f t="shared" si="3"/>
        <v>612.16</v>
      </c>
      <c r="H35" s="167">
        <f t="shared" si="4"/>
        <v>367.296</v>
      </c>
      <c r="I35" s="167">
        <f t="shared" si="5"/>
        <v>1346.752</v>
      </c>
      <c r="J35" s="167">
        <f t="shared" si="6"/>
        <v>3428.096</v>
      </c>
      <c r="K35" s="167">
        <f t="shared" si="7"/>
        <v>244.864</v>
      </c>
      <c r="L35" s="167">
        <f t="shared" si="8"/>
        <v>367.296</v>
      </c>
      <c r="M35" s="167">
        <f t="shared" si="9"/>
        <v>367.296</v>
      </c>
      <c r="N35" s="167">
        <f t="shared" si="10"/>
        <v>122.432</v>
      </c>
      <c r="O35" s="167">
        <f t="shared" si="11"/>
        <v>122.432</v>
      </c>
      <c r="P35" s="167">
        <f t="shared" si="12"/>
        <v>122.432</v>
      </c>
      <c r="Q35" s="167">
        <f t="shared" si="13"/>
        <v>857.024</v>
      </c>
      <c r="R35" s="168">
        <f t="shared" si="14"/>
        <v>1346.752</v>
      </c>
      <c r="S35" s="167">
        <f t="shared" si="15"/>
        <v>1101.888</v>
      </c>
      <c r="T35" s="200">
        <f t="shared" si="16"/>
        <v>12243.2</v>
      </c>
      <c r="U35" s="200">
        <v>300</v>
      </c>
      <c r="V35" s="200">
        <v>300</v>
      </c>
      <c r="W35" s="201">
        <v>15904</v>
      </c>
      <c r="X35" s="151">
        <v>8900</v>
      </c>
    </row>
    <row r="36" spans="1:24">
      <c r="A36" s="170"/>
      <c r="B36" s="171"/>
      <c r="C36" s="166" t="s">
        <v>290</v>
      </c>
      <c r="D36" s="167">
        <f t="shared" si="0"/>
        <v>908.16</v>
      </c>
      <c r="E36" s="168">
        <f t="shared" si="1"/>
        <v>454.08</v>
      </c>
      <c r="F36" s="167">
        <f t="shared" si="2"/>
        <v>908.16</v>
      </c>
      <c r="G36" s="167">
        <f t="shared" si="3"/>
        <v>756.8</v>
      </c>
      <c r="H36" s="167">
        <f t="shared" si="4"/>
        <v>454.08</v>
      </c>
      <c r="I36" s="167">
        <f t="shared" si="5"/>
        <v>1664.96</v>
      </c>
      <c r="J36" s="167">
        <f t="shared" si="6"/>
        <v>4238.08</v>
      </c>
      <c r="K36" s="167">
        <f t="shared" si="7"/>
        <v>302.72</v>
      </c>
      <c r="L36" s="167">
        <f t="shared" si="8"/>
        <v>454.08</v>
      </c>
      <c r="M36" s="167">
        <f t="shared" si="9"/>
        <v>454.08</v>
      </c>
      <c r="N36" s="167">
        <f t="shared" si="10"/>
        <v>151.36</v>
      </c>
      <c r="O36" s="167">
        <f t="shared" si="11"/>
        <v>151.36</v>
      </c>
      <c r="P36" s="167">
        <f t="shared" si="12"/>
        <v>151.36</v>
      </c>
      <c r="Q36" s="167">
        <f t="shared" si="13"/>
        <v>1059.52</v>
      </c>
      <c r="R36" s="168">
        <f t="shared" si="14"/>
        <v>1664.96</v>
      </c>
      <c r="S36" s="167">
        <f t="shared" si="15"/>
        <v>1362.24</v>
      </c>
      <c r="T36" s="200">
        <f t="shared" si="16"/>
        <v>15136</v>
      </c>
      <c r="U36" s="200">
        <v>300</v>
      </c>
      <c r="V36" s="200">
        <v>300</v>
      </c>
      <c r="W36" s="201">
        <v>19520</v>
      </c>
      <c r="X36" s="151">
        <v>10140</v>
      </c>
    </row>
    <row r="37" spans="1:24">
      <c r="A37" s="156"/>
      <c r="B37" s="169"/>
      <c r="C37" s="166" t="s">
        <v>287</v>
      </c>
      <c r="D37" s="167">
        <f t="shared" si="0"/>
        <v>1408.896</v>
      </c>
      <c r="E37" s="168">
        <f t="shared" si="1"/>
        <v>704.448</v>
      </c>
      <c r="F37" s="167">
        <f t="shared" si="2"/>
        <v>1408.896</v>
      </c>
      <c r="G37" s="167">
        <f t="shared" si="3"/>
        <v>1174.08</v>
      </c>
      <c r="H37" s="167">
        <f t="shared" si="4"/>
        <v>704.448</v>
      </c>
      <c r="I37" s="167">
        <f t="shared" si="5"/>
        <v>2582.976</v>
      </c>
      <c r="J37" s="167">
        <f t="shared" si="6"/>
        <v>6574.848</v>
      </c>
      <c r="K37" s="167">
        <f t="shared" si="7"/>
        <v>469.632</v>
      </c>
      <c r="L37" s="167">
        <f t="shared" si="8"/>
        <v>704.448</v>
      </c>
      <c r="M37" s="167">
        <f t="shared" si="9"/>
        <v>704.448</v>
      </c>
      <c r="N37" s="167">
        <f t="shared" si="10"/>
        <v>234.816</v>
      </c>
      <c r="O37" s="167">
        <f t="shared" si="11"/>
        <v>234.816</v>
      </c>
      <c r="P37" s="167">
        <f t="shared" si="12"/>
        <v>234.816</v>
      </c>
      <c r="Q37" s="167">
        <f t="shared" si="13"/>
        <v>1643.712</v>
      </c>
      <c r="R37" s="168">
        <f t="shared" si="14"/>
        <v>2582.976</v>
      </c>
      <c r="S37" s="167">
        <f t="shared" si="15"/>
        <v>2113.344</v>
      </c>
      <c r="T37" s="200">
        <f t="shared" si="16"/>
        <v>23481.6</v>
      </c>
      <c r="U37" s="200">
        <v>300</v>
      </c>
      <c r="V37" s="200">
        <v>300</v>
      </c>
      <c r="W37" s="201">
        <v>29952</v>
      </c>
      <c r="X37" s="151">
        <v>11500</v>
      </c>
    </row>
    <row r="38" spans="1:24">
      <c r="A38" s="164">
        <v>450</v>
      </c>
      <c r="B38" s="165" t="s">
        <v>75</v>
      </c>
      <c r="C38" s="166">
        <v>150</v>
      </c>
      <c r="D38" s="167">
        <f t="shared" si="0"/>
        <v>1127.808</v>
      </c>
      <c r="E38" s="168">
        <f t="shared" si="1"/>
        <v>563.904</v>
      </c>
      <c r="F38" s="167">
        <f t="shared" si="2"/>
        <v>1127.808</v>
      </c>
      <c r="G38" s="167">
        <f t="shared" si="3"/>
        <v>939.84</v>
      </c>
      <c r="H38" s="167">
        <f t="shared" si="4"/>
        <v>563.904</v>
      </c>
      <c r="I38" s="167">
        <f t="shared" si="5"/>
        <v>2067.648</v>
      </c>
      <c r="J38" s="167">
        <f t="shared" si="6"/>
        <v>5263.104</v>
      </c>
      <c r="K38" s="167">
        <f t="shared" si="7"/>
        <v>375.936</v>
      </c>
      <c r="L38" s="167">
        <f t="shared" si="8"/>
        <v>563.904</v>
      </c>
      <c r="M38" s="167">
        <f t="shared" si="9"/>
        <v>563.904</v>
      </c>
      <c r="N38" s="167">
        <f t="shared" si="10"/>
        <v>187.968</v>
      </c>
      <c r="O38" s="167">
        <f t="shared" si="11"/>
        <v>187.968</v>
      </c>
      <c r="P38" s="167">
        <f t="shared" si="12"/>
        <v>187.968</v>
      </c>
      <c r="Q38" s="167">
        <f t="shared" si="13"/>
        <v>1315.776</v>
      </c>
      <c r="R38" s="168">
        <f t="shared" si="14"/>
        <v>2067.648</v>
      </c>
      <c r="S38" s="167">
        <f t="shared" si="15"/>
        <v>1691.712</v>
      </c>
      <c r="T38" s="200">
        <f t="shared" si="16"/>
        <v>18796.8</v>
      </c>
      <c r="U38" s="200">
        <v>300</v>
      </c>
      <c r="V38" s="200">
        <v>300</v>
      </c>
      <c r="W38" s="201">
        <v>24096</v>
      </c>
      <c r="X38" s="151">
        <v>9200</v>
      </c>
    </row>
    <row r="39" spans="1:24">
      <c r="A39" s="170"/>
      <c r="B39" s="171"/>
      <c r="C39" s="166" t="s">
        <v>290</v>
      </c>
      <c r="D39" s="167">
        <f t="shared" si="0"/>
        <v>1413.888</v>
      </c>
      <c r="E39" s="168">
        <f t="shared" si="1"/>
        <v>706.944</v>
      </c>
      <c r="F39" s="167">
        <f t="shared" si="2"/>
        <v>1413.888</v>
      </c>
      <c r="G39" s="167">
        <f t="shared" si="3"/>
        <v>1178.24</v>
      </c>
      <c r="H39" s="167">
        <f t="shared" si="4"/>
        <v>706.944</v>
      </c>
      <c r="I39" s="167">
        <f t="shared" si="5"/>
        <v>2592.128</v>
      </c>
      <c r="J39" s="167">
        <f t="shared" si="6"/>
        <v>6598.144</v>
      </c>
      <c r="K39" s="167">
        <f t="shared" si="7"/>
        <v>471.296</v>
      </c>
      <c r="L39" s="167">
        <f t="shared" si="8"/>
        <v>706.944</v>
      </c>
      <c r="M39" s="167">
        <f t="shared" si="9"/>
        <v>706.944</v>
      </c>
      <c r="N39" s="167">
        <f t="shared" si="10"/>
        <v>235.648</v>
      </c>
      <c r="O39" s="167">
        <f t="shared" si="11"/>
        <v>235.648</v>
      </c>
      <c r="P39" s="167">
        <f t="shared" si="12"/>
        <v>235.648</v>
      </c>
      <c r="Q39" s="167">
        <f t="shared" si="13"/>
        <v>1649.536</v>
      </c>
      <c r="R39" s="168">
        <f t="shared" si="14"/>
        <v>2592.128</v>
      </c>
      <c r="S39" s="167">
        <f t="shared" si="15"/>
        <v>2120.832</v>
      </c>
      <c r="T39" s="200">
        <f t="shared" si="16"/>
        <v>23564.8</v>
      </c>
      <c r="U39" s="200">
        <v>300</v>
      </c>
      <c r="V39" s="200">
        <v>300</v>
      </c>
      <c r="W39" s="201">
        <v>30056</v>
      </c>
      <c r="X39" s="151">
        <v>10440</v>
      </c>
    </row>
    <row r="40" spans="1:24">
      <c r="A40" s="156"/>
      <c r="B40" s="169"/>
      <c r="C40" s="166" t="s">
        <v>287</v>
      </c>
      <c r="D40" s="167">
        <f t="shared" si="0"/>
        <v>1453.056</v>
      </c>
      <c r="E40" s="168">
        <f t="shared" si="1"/>
        <v>726.528</v>
      </c>
      <c r="F40" s="167">
        <f t="shared" si="2"/>
        <v>1453.056</v>
      </c>
      <c r="G40" s="167">
        <f t="shared" si="3"/>
        <v>1210.88</v>
      </c>
      <c r="H40" s="167">
        <f t="shared" si="4"/>
        <v>726.528</v>
      </c>
      <c r="I40" s="167">
        <f t="shared" si="5"/>
        <v>2663.936</v>
      </c>
      <c r="J40" s="167">
        <f t="shared" si="6"/>
        <v>6780.928</v>
      </c>
      <c r="K40" s="167">
        <f t="shared" si="7"/>
        <v>484.352</v>
      </c>
      <c r="L40" s="167">
        <f t="shared" si="8"/>
        <v>726.528</v>
      </c>
      <c r="M40" s="167">
        <f t="shared" si="9"/>
        <v>726.528</v>
      </c>
      <c r="N40" s="167">
        <f t="shared" si="10"/>
        <v>242.176</v>
      </c>
      <c r="O40" s="167">
        <f t="shared" si="11"/>
        <v>242.176</v>
      </c>
      <c r="P40" s="167">
        <f t="shared" si="12"/>
        <v>242.176</v>
      </c>
      <c r="Q40" s="167">
        <f t="shared" si="13"/>
        <v>1695.232</v>
      </c>
      <c r="R40" s="168">
        <f t="shared" si="14"/>
        <v>2663.936</v>
      </c>
      <c r="S40" s="167">
        <f t="shared" si="15"/>
        <v>2179.584</v>
      </c>
      <c r="T40" s="200">
        <f t="shared" si="16"/>
        <v>24217.6</v>
      </c>
      <c r="U40" s="200">
        <v>300</v>
      </c>
      <c r="V40" s="200">
        <v>300</v>
      </c>
      <c r="W40" s="201">
        <v>30872</v>
      </c>
      <c r="X40" s="151">
        <v>11800</v>
      </c>
    </row>
    <row r="41" spans="1:24">
      <c r="A41" s="164">
        <v>500</v>
      </c>
      <c r="B41" s="165" t="s">
        <v>86</v>
      </c>
      <c r="C41" s="166">
        <v>150</v>
      </c>
      <c r="D41" s="167">
        <f t="shared" si="0"/>
        <v>1139.712</v>
      </c>
      <c r="E41" s="168">
        <f t="shared" si="1"/>
        <v>569.856</v>
      </c>
      <c r="F41" s="167">
        <f t="shared" si="2"/>
        <v>1139.712</v>
      </c>
      <c r="G41" s="167">
        <f t="shared" si="3"/>
        <v>949.76</v>
      </c>
      <c r="H41" s="167">
        <f t="shared" si="4"/>
        <v>569.856</v>
      </c>
      <c r="I41" s="167">
        <f t="shared" si="5"/>
        <v>2089.472</v>
      </c>
      <c r="J41" s="167">
        <f t="shared" si="6"/>
        <v>5318.656</v>
      </c>
      <c r="K41" s="167">
        <f t="shared" si="7"/>
        <v>379.904</v>
      </c>
      <c r="L41" s="167">
        <f t="shared" si="8"/>
        <v>569.856</v>
      </c>
      <c r="M41" s="167">
        <f t="shared" si="9"/>
        <v>569.856</v>
      </c>
      <c r="N41" s="167">
        <f t="shared" si="10"/>
        <v>189.952</v>
      </c>
      <c r="O41" s="167">
        <f t="shared" si="11"/>
        <v>189.952</v>
      </c>
      <c r="P41" s="167">
        <f t="shared" si="12"/>
        <v>189.952</v>
      </c>
      <c r="Q41" s="167">
        <f t="shared" si="13"/>
        <v>1329.664</v>
      </c>
      <c r="R41" s="168">
        <f t="shared" si="14"/>
        <v>2089.472</v>
      </c>
      <c r="S41" s="167">
        <f t="shared" si="15"/>
        <v>1709.568</v>
      </c>
      <c r="T41" s="200">
        <f t="shared" si="16"/>
        <v>18995.2</v>
      </c>
      <c r="U41" s="200">
        <v>300</v>
      </c>
      <c r="V41" s="200">
        <v>300</v>
      </c>
      <c r="W41" s="201">
        <v>24344</v>
      </c>
      <c r="X41" s="151">
        <v>9500</v>
      </c>
    </row>
    <row r="42" spans="1:24">
      <c r="A42" s="170"/>
      <c r="B42" s="171"/>
      <c r="C42" s="166" t="s">
        <v>290</v>
      </c>
      <c r="D42" s="167">
        <f t="shared" si="0"/>
        <v>1428.864</v>
      </c>
      <c r="E42" s="168">
        <f t="shared" si="1"/>
        <v>714.432</v>
      </c>
      <c r="F42" s="167">
        <f t="shared" si="2"/>
        <v>1428.864</v>
      </c>
      <c r="G42" s="167">
        <f t="shared" si="3"/>
        <v>1190.72</v>
      </c>
      <c r="H42" s="167">
        <f t="shared" si="4"/>
        <v>714.432</v>
      </c>
      <c r="I42" s="167">
        <f t="shared" si="5"/>
        <v>2619.584</v>
      </c>
      <c r="J42" s="167">
        <f t="shared" si="6"/>
        <v>6668.032</v>
      </c>
      <c r="K42" s="167">
        <f t="shared" si="7"/>
        <v>476.288</v>
      </c>
      <c r="L42" s="167">
        <f t="shared" si="8"/>
        <v>714.432</v>
      </c>
      <c r="M42" s="167">
        <f t="shared" si="9"/>
        <v>714.432</v>
      </c>
      <c r="N42" s="167">
        <f t="shared" si="10"/>
        <v>238.144</v>
      </c>
      <c r="O42" s="167">
        <f t="shared" si="11"/>
        <v>238.144</v>
      </c>
      <c r="P42" s="167">
        <f t="shared" si="12"/>
        <v>238.144</v>
      </c>
      <c r="Q42" s="167">
        <f t="shared" si="13"/>
        <v>1667.008</v>
      </c>
      <c r="R42" s="168">
        <f t="shared" si="14"/>
        <v>2619.584</v>
      </c>
      <c r="S42" s="167">
        <f t="shared" si="15"/>
        <v>2143.296</v>
      </c>
      <c r="T42" s="200">
        <f t="shared" si="16"/>
        <v>23814.4</v>
      </c>
      <c r="U42" s="200">
        <v>300</v>
      </c>
      <c r="V42" s="200">
        <v>300</v>
      </c>
      <c r="W42" s="201">
        <v>30368</v>
      </c>
      <c r="X42" s="151">
        <v>10790</v>
      </c>
    </row>
    <row r="43" spans="1:24">
      <c r="A43" s="164">
        <v>550</v>
      </c>
      <c r="B43" s="165" t="s">
        <v>93</v>
      </c>
      <c r="C43" s="166">
        <v>150</v>
      </c>
      <c r="D43" s="167">
        <f t="shared" si="0"/>
        <v>1141.248</v>
      </c>
      <c r="E43" s="168">
        <f t="shared" si="1"/>
        <v>570.624</v>
      </c>
      <c r="F43" s="167">
        <f t="shared" si="2"/>
        <v>1141.248</v>
      </c>
      <c r="G43" s="167">
        <f t="shared" si="3"/>
        <v>951.04</v>
      </c>
      <c r="H43" s="167">
        <f t="shared" si="4"/>
        <v>570.624</v>
      </c>
      <c r="I43" s="167">
        <f t="shared" si="5"/>
        <v>2092.288</v>
      </c>
      <c r="J43" s="167">
        <f t="shared" si="6"/>
        <v>5325.824</v>
      </c>
      <c r="K43" s="167">
        <f t="shared" si="7"/>
        <v>380.416</v>
      </c>
      <c r="L43" s="167">
        <f t="shared" si="8"/>
        <v>570.624</v>
      </c>
      <c r="M43" s="167">
        <f t="shared" si="9"/>
        <v>570.624</v>
      </c>
      <c r="N43" s="167">
        <f t="shared" si="10"/>
        <v>190.208</v>
      </c>
      <c r="O43" s="167">
        <f t="shared" si="11"/>
        <v>190.208</v>
      </c>
      <c r="P43" s="167">
        <f t="shared" si="12"/>
        <v>190.208</v>
      </c>
      <c r="Q43" s="167">
        <f t="shared" si="13"/>
        <v>1331.456</v>
      </c>
      <c r="R43" s="168">
        <f t="shared" si="14"/>
        <v>2092.288</v>
      </c>
      <c r="S43" s="167">
        <f t="shared" si="15"/>
        <v>1711.872</v>
      </c>
      <c r="T43" s="200">
        <f t="shared" si="16"/>
        <v>19020.8</v>
      </c>
      <c r="U43" s="200">
        <v>400</v>
      </c>
      <c r="V43" s="200">
        <v>400</v>
      </c>
      <c r="W43" s="201">
        <v>24576</v>
      </c>
      <c r="X43" s="151">
        <v>9760</v>
      </c>
    </row>
    <row r="44" spans="1:24">
      <c r="A44" s="170"/>
      <c r="B44" s="171"/>
      <c r="C44" s="166" t="s">
        <v>290</v>
      </c>
      <c r="D44" s="167">
        <f t="shared" si="0"/>
        <v>1491.456</v>
      </c>
      <c r="E44" s="168">
        <f t="shared" si="1"/>
        <v>745.728</v>
      </c>
      <c r="F44" s="167">
        <f t="shared" si="2"/>
        <v>1491.456</v>
      </c>
      <c r="G44" s="167">
        <f t="shared" si="3"/>
        <v>1242.88</v>
      </c>
      <c r="H44" s="167">
        <f t="shared" si="4"/>
        <v>745.728</v>
      </c>
      <c r="I44" s="167">
        <f t="shared" si="5"/>
        <v>2734.336</v>
      </c>
      <c r="J44" s="167">
        <f t="shared" si="6"/>
        <v>6960.128</v>
      </c>
      <c r="K44" s="167">
        <f t="shared" si="7"/>
        <v>497.152</v>
      </c>
      <c r="L44" s="167">
        <f t="shared" si="8"/>
        <v>745.728</v>
      </c>
      <c r="M44" s="167">
        <f t="shared" si="9"/>
        <v>745.728</v>
      </c>
      <c r="N44" s="167">
        <f t="shared" si="10"/>
        <v>248.576</v>
      </c>
      <c r="O44" s="167">
        <f t="shared" si="11"/>
        <v>248.576</v>
      </c>
      <c r="P44" s="167">
        <f t="shared" si="12"/>
        <v>248.576</v>
      </c>
      <c r="Q44" s="167">
        <f t="shared" si="13"/>
        <v>1740.032</v>
      </c>
      <c r="R44" s="168">
        <f t="shared" si="14"/>
        <v>2734.336</v>
      </c>
      <c r="S44" s="167">
        <f t="shared" si="15"/>
        <v>2237.184</v>
      </c>
      <c r="T44" s="200">
        <f t="shared" si="16"/>
        <v>24857.6</v>
      </c>
      <c r="U44" s="200">
        <v>400</v>
      </c>
      <c r="V44" s="200">
        <v>400</v>
      </c>
      <c r="W44" s="201">
        <v>31872</v>
      </c>
      <c r="X44" s="151">
        <v>11050</v>
      </c>
    </row>
    <row r="45" spans="1:24">
      <c r="A45" s="164">
        <v>600</v>
      </c>
      <c r="B45" s="165" t="s">
        <v>105</v>
      </c>
      <c r="C45" s="166">
        <v>150</v>
      </c>
      <c r="D45" s="167">
        <f t="shared" si="0"/>
        <v>1433.472</v>
      </c>
      <c r="E45" s="168">
        <f t="shared" si="1"/>
        <v>716.736</v>
      </c>
      <c r="F45" s="167">
        <f t="shared" si="2"/>
        <v>1433.472</v>
      </c>
      <c r="G45" s="167">
        <f t="shared" si="3"/>
        <v>1194.56</v>
      </c>
      <c r="H45" s="167">
        <f t="shared" si="4"/>
        <v>716.736</v>
      </c>
      <c r="I45" s="167">
        <f t="shared" si="5"/>
        <v>2628.032</v>
      </c>
      <c r="J45" s="167">
        <f t="shared" si="6"/>
        <v>6689.536</v>
      </c>
      <c r="K45" s="167">
        <f t="shared" si="7"/>
        <v>477.824</v>
      </c>
      <c r="L45" s="167">
        <f t="shared" si="8"/>
        <v>716.736</v>
      </c>
      <c r="M45" s="167">
        <f t="shared" si="9"/>
        <v>716.736</v>
      </c>
      <c r="N45" s="167">
        <f t="shared" si="10"/>
        <v>238.912</v>
      </c>
      <c r="O45" s="167">
        <f t="shared" si="11"/>
        <v>238.912</v>
      </c>
      <c r="P45" s="167">
        <f t="shared" si="12"/>
        <v>238.912</v>
      </c>
      <c r="Q45" s="167">
        <f t="shared" si="13"/>
        <v>1672.384</v>
      </c>
      <c r="R45" s="168">
        <f t="shared" si="14"/>
        <v>2628.032</v>
      </c>
      <c r="S45" s="167">
        <f t="shared" si="15"/>
        <v>2150.208</v>
      </c>
      <c r="T45" s="200">
        <f t="shared" si="16"/>
        <v>23891.2</v>
      </c>
      <c r="U45" s="200">
        <v>400</v>
      </c>
      <c r="V45" s="200">
        <v>400</v>
      </c>
      <c r="W45" s="201">
        <v>30664</v>
      </c>
      <c r="X45" s="151">
        <v>11310</v>
      </c>
    </row>
    <row r="46" spans="1:24">
      <c r="A46" s="170"/>
      <c r="B46" s="171"/>
      <c r="C46" s="166" t="s">
        <v>290</v>
      </c>
      <c r="D46" s="167">
        <f t="shared" si="0"/>
        <v>1568.256</v>
      </c>
      <c r="E46" s="168">
        <f t="shared" si="1"/>
        <v>784.128</v>
      </c>
      <c r="F46" s="167">
        <f t="shared" si="2"/>
        <v>1568.256</v>
      </c>
      <c r="G46" s="167">
        <f t="shared" si="3"/>
        <v>1306.88</v>
      </c>
      <c r="H46" s="167">
        <f t="shared" si="4"/>
        <v>784.128</v>
      </c>
      <c r="I46" s="167">
        <f t="shared" si="5"/>
        <v>2875.136</v>
      </c>
      <c r="J46" s="167">
        <f t="shared" si="6"/>
        <v>7318.528</v>
      </c>
      <c r="K46" s="167">
        <f t="shared" si="7"/>
        <v>522.752</v>
      </c>
      <c r="L46" s="167">
        <f t="shared" si="8"/>
        <v>784.128</v>
      </c>
      <c r="M46" s="167">
        <f t="shared" si="9"/>
        <v>784.128</v>
      </c>
      <c r="N46" s="167">
        <f t="shared" si="10"/>
        <v>261.376</v>
      </c>
      <c r="O46" s="167">
        <f t="shared" si="11"/>
        <v>261.376</v>
      </c>
      <c r="P46" s="167">
        <f t="shared" si="12"/>
        <v>261.376</v>
      </c>
      <c r="Q46" s="167">
        <f t="shared" si="13"/>
        <v>1829.632</v>
      </c>
      <c r="R46" s="168">
        <f t="shared" si="14"/>
        <v>2875.136</v>
      </c>
      <c r="S46" s="167">
        <f t="shared" si="15"/>
        <v>2352.384</v>
      </c>
      <c r="T46" s="200">
        <f t="shared" si="16"/>
        <v>26137.6</v>
      </c>
      <c r="U46" s="200">
        <v>400</v>
      </c>
      <c r="V46" s="200">
        <v>400</v>
      </c>
      <c r="W46" s="201">
        <v>33472</v>
      </c>
      <c r="X46" s="151">
        <v>12810</v>
      </c>
    </row>
    <row r="47" spans="1:24">
      <c r="A47" s="174">
        <v>650</v>
      </c>
      <c r="B47" s="175" t="s">
        <v>110</v>
      </c>
      <c r="C47" s="166">
        <v>150</v>
      </c>
      <c r="D47" s="167">
        <f t="shared" si="0"/>
        <v>1507.2</v>
      </c>
      <c r="E47" s="168">
        <f t="shared" si="1"/>
        <v>753.6</v>
      </c>
      <c r="F47" s="167">
        <f t="shared" si="2"/>
        <v>1507.2</v>
      </c>
      <c r="G47" s="167">
        <f t="shared" si="3"/>
        <v>1256</v>
      </c>
      <c r="H47" s="167">
        <f t="shared" si="4"/>
        <v>753.6</v>
      </c>
      <c r="I47" s="167">
        <f t="shared" si="5"/>
        <v>2763.2</v>
      </c>
      <c r="J47" s="167">
        <f t="shared" si="6"/>
        <v>7033.6</v>
      </c>
      <c r="K47" s="167">
        <f t="shared" si="7"/>
        <v>502.4</v>
      </c>
      <c r="L47" s="167">
        <f t="shared" si="8"/>
        <v>753.6</v>
      </c>
      <c r="M47" s="167">
        <f t="shared" si="9"/>
        <v>753.6</v>
      </c>
      <c r="N47" s="167">
        <f t="shared" si="10"/>
        <v>251.2</v>
      </c>
      <c r="O47" s="167">
        <f t="shared" si="11"/>
        <v>251.2</v>
      </c>
      <c r="P47" s="167">
        <f t="shared" si="12"/>
        <v>251.2</v>
      </c>
      <c r="Q47" s="167">
        <f t="shared" si="13"/>
        <v>1758.4</v>
      </c>
      <c r="R47" s="168">
        <f t="shared" si="14"/>
        <v>2763.2</v>
      </c>
      <c r="S47" s="167">
        <f t="shared" si="15"/>
        <v>2260.8</v>
      </c>
      <c r="T47" s="200">
        <f t="shared" si="16"/>
        <v>25120</v>
      </c>
      <c r="U47" s="200">
        <v>400</v>
      </c>
      <c r="V47" s="200">
        <v>400</v>
      </c>
      <c r="W47" s="201">
        <v>32200</v>
      </c>
      <c r="X47" s="202"/>
    </row>
    <row r="48" spans="1:24">
      <c r="A48" s="174"/>
      <c r="B48" s="175"/>
      <c r="C48" s="166" t="s">
        <v>290</v>
      </c>
      <c r="D48" s="167">
        <f t="shared" si="0"/>
        <v>1648.128</v>
      </c>
      <c r="E48" s="168">
        <f t="shared" si="1"/>
        <v>824.064</v>
      </c>
      <c r="F48" s="167">
        <f t="shared" si="2"/>
        <v>1648.128</v>
      </c>
      <c r="G48" s="167">
        <f t="shared" si="3"/>
        <v>1373.44</v>
      </c>
      <c r="H48" s="167">
        <f t="shared" si="4"/>
        <v>824.064</v>
      </c>
      <c r="I48" s="167">
        <f t="shared" si="5"/>
        <v>3021.568</v>
      </c>
      <c r="J48" s="167">
        <f t="shared" si="6"/>
        <v>7691.264</v>
      </c>
      <c r="K48" s="167">
        <f t="shared" si="7"/>
        <v>549.376</v>
      </c>
      <c r="L48" s="167">
        <f t="shared" si="8"/>
        <v>824.064</v>
      </c>
      <c r="M48" s="167">
        <f t="shared" si="9"/>
        <v>824.064</v>
      </c>
      <c r="N48" s="167">
        <f t="shared" si="10"/>
        <v>274.688</v>
      </c>
      <c r="O48" s="167">
        <f t="shared" si="11"/>
        <v>274.688</v>
      </c>
      <c r="P48" s="167">
        <f t="shared" si="12"/>
        <v>274.688</v>
      </c>
      <c r="Q48" s="167">
        <f t="shared" si="13"/>
        <v>1922.816</v>
      </c>
      <c r="R48" s="168">
        <f t="shared" si="14"/>
        <v>3021.568</v>
      </c>
      <c r="S48" s="167">
        <f t="shared" si="15"/>
        <v>2472.192</v>
      </c>
      <c r="T48" s="200">
        <f t="shared" si="16"/>
        <v>27468.8</v>
      </c>
      <c r="U48" s="200">
        <v>400</v>
      </c>
      <c r="V48" s="200">
        <v>400</v>
      </c>
      <c r="W48" s="201">
        <v>35136</v>
      </c>
      <c r="X48" s="202"/>
    </row>
    <row r="49" ht="13.5" customHeight="1" spans="1:24">
      <c r="A49" s="174">
        <v>700</v>
      </c>
      <c r="B49" s="175" t="s">
        <v>79</v>
      </c>
      <c r="C49" s="166">
        <v>150</v>
      </c>
      <c r="D49" s="167">
        <f t="shared" si="0"/>
        <v>1569.6</v>
      </c>
      <c r="E49" s="168">
        <f t="shared" si="1"/>
        <v>784.8</v>
      </c>
      <c r="F49" s="167">
        <f t="shared" si="2"/>
        <v>1569.6</v>
      </c>
      <c r="G49" s="167">
        <f t="shared" si="3"/>
        <v>1308</v>
      </c>
      <c r="H49" s="167">
        <f t="shared" si="4"/>
        <v>784.8</v>
      </c>
      <c r="I49" s="167">
        <f t="shared" si="5"/>
        <v>2877.6</v>
      </c>
      <c r="J49" s="167">
        <f t="shared" si="6"/>
        <v>7324.8</v>
      </c>
      <c r="K49" s="167">
        <f t="shared" si="7"/>
        <v>523.2</v>
      </c>
      <c r="L49" s="167">
        <f t="shared" si="8"/>
        <v>784.8</v>
      </c>
      <c r="M49" s="167">
        <f t="shared" si="9"/>
        <v>784.8</v>
      </c>
      <c r="N49" s="167">
        <f t="shared" si="10"/>
        <v>261.6</v>
      </c>
      <c r="O49" s="167">
        <f t="shared" si="11"/>
        <v>261.6</v>
      </c>
      <c r="P49" s="167">
        <f t="shared" si="12"/>
        <v>261.6</v>
      </c>
      <c r="Q49" s="167">
        <f t="shared" si="13"/>
        <v>1831.2</v>
      </c>
      <c r="R49" s="168">
        <f t="shared" si="14"/>
        <v>2877.6</v>
      </c>
      <c r="S49" s="167">
        <f t="shared" si="15"/>
        <v>2354.4</v>
      </c>
      <c r="T49" s="200">
        <f t="shared" si="16"/>
        <v>26160</v>
      </c>
      <c r="U49" s="200">
        <v>500</v>
      </c>
      <c r="V49" s="200">
        <v>600</v>
      </c>
      <c r="W49" s="201">
        <v>33800</v>
      </c>
      <c r="X49" s="202"/>
    </row>
    <row r="50" ht="13.5" customHeight="1" spans="1:24">
      <c r="A50" s="174"/>
      <c r="B50" s="175"/>
      <c r="C50" s="166" t="s">
        <v>290</v>
      </c>
      <c r="D50" s="167">
        <f t="shared" si="0"/>
        <v>1718.208</v>
      </c>
      <c r="E50" s="168">
        <f t="shared" si="1"/>
        <v>859.104</v>
      </c>
      <c r="F50" s="167">
        <f t="shared" si="2"/>
        <v>1718.208</v>
      </c>
      <c r="G50" s="167">
        <f t="shared" si="3"/>
        <v>1431.84</v>
      </c>
      <c r="H50" s="167">
        <f t="shared" si="4"/>
        <v>859.104</v>
      </c>
      <c r="I50" s="167">
        <f t="shared" si="5"/>
        <v>3150.048</v>
      </c>
      <c r="J50" s="167">
        <f t="shared" si="6"/>
        <v>8018.304</v>
      </c>
      <c r="K50" s="167">
        <f t="shared" si="7"/>
        <v>572.736</v>
      </c>
      <c r="L50" s="167">
        <f t="shared" si="8"/>
        <v>859.104</v>
      </c>
      <c r="M50" s="167">
        <f t="shared" si="9"/>
        <v>859.104</v>
      </c>
      <c r="N50" s="167">
        <f t="shared" si="10"/>
        <v>286.368</v>
      </c>
      <c r="O50" s="167">
        <f t="shared" si="11"/>
        <v>286.368</v>
      </c>
      <c r="P50" s="167">
        <f t="shared" si="12"/>
        <v>286.368</v>
      </c>
      <c r="Q50" s="167">
        <f t="shared" si="13"/>
        <v>2004.576</v>
      </c>
      <c r="R50" s="168">
        <f t="shared" si="14"/>
        <v>3150.048</v>
      </c>
      <c r="S50" s="167">
        <f t="shared" si="15"/>
        <v>2577.312</v>
      </c>
      <c r="T50" s="200">
        <f t="shared" si="16"/>
        <v>28636.8</v>
      </c>
      <c r="U50" s="200">
        <v>500</v>
      </c>
      <c r="V50" s="200">
        <v>600</v>
      </c>
      <c r="W50" s="201">
        <v>36896</v>
      </c>
      <c r="X50" s="202"/>
    </row>
    <row r="51" ht="13.5" customHeight="1" spans="1:24">
      <c r="A51" s="174">
        <v>750</v>
      </c>
      <c r="B51" s="175" t="s">
        <v>88</v>
      </c>
      <c r="C51" s="166">
        <v>150</v>
      </c>
      <c r="D51" s="167">
        <f t="shared" si="0"/>
        <v>1650.624</v>
      </c>
      <c r="E51" s="168">
        <f t="shared" si="1"/>
        <v>825.312</v>
      </c>
      <c r="F51" s="167">
        <f t="shared" si="2"/>
        <v>1650.624</v>
      </c>
      <c r="G51" s="167">
        <f t="shared" si="3"/>
        <v>1375.52</v>
      </c>
      <c r="H51" s="167">
        <f t="shared" si="4"/>
        <v>825.312</v>
      </c>
      <c r="I51" s="167">
        <f t="shared" si="5"/>
        <v>3026.144</v>
      </c>
      <c r="J51" s="167">
        <f t="shared" si="6"/>
        <v>7702.912</v>
      </c>
      <c r="K51" s="167">
        <f t="shared" si="7"/>
        <v>550.208</v>
      </c>
      <c r="L51" s="167">
        <f t="shared" si="8"/>
        <v>825.312</v>
      </c>
      <c r="M51" s="167">
        <f t="shared" si="9"/>
        <v>825.312</v>
      </c>
      <c r="N51" s="167">
        <f t="shared" si="10"/>
        <v>275.104</v>
      </c>
      <c r="O51" s="167">
        <f t="shared" si="11"/>
        <v>275.104</v>
      </c>
      <c r="P51" s="167">
        <f t="shared" si="12"/>
        <v>275.104</v>
      </c>
      <c r="Q51" s="167">
        <f t="shared" si="13"/>
        <v>1925.728</v>
      </c>
      <c r="R51" s="168">
        <f t="shared" si="14"/>
        <v>3026.144</v>
      </c>
      <c r="S51" s="167">
        <f t="shared" si="15"/>
        <v>2475.936</v>
      </c>
      <c r="T51" s="200">
        <f t="shared" si="16"/>
        <v>27510.4</v>
      </c>
      <c r="U51" s="200">
        <v>500</v>
      </c>
      <c r="V51" s="200">
        <v>600</v>
      </c>
      <c r="W51" s="201">
        <v>35488</v>
      </c>
      <c r="X51" s="202"/>
    </row>
    <row r="52" ht="13.5" customHeight="1" spans="1:24">
      <c r="A52" s="174"/>
      <c r="B52" s="175"/>
      <c r="C52" s="166" t="s">
        <v>290</v>
      </c>
      <c r="D52" s="167">
        <f t="shared" si="0"/>
        <v>1806.144</v>
      </c>
      <c r="E52" s="168">
        <f t="shared" si="1"/>
        <v>903.072</v>
      </c>
      <c r="F52" s="167">
        <f t="shared" si="2"/>
        <v>1806.144</v>
      </c>
      <c r="G52" s="167">
        <f t="shared" si="3"/>
        <v>1505.12</v>
      </c>
      <c r="H52" s="167">
        <f t="shared" si="4"/>
        <v>903.072</v>
      </c>
      <c r="I52" s="167">
        <f t="shared" si="5"/>
        <v>3311.264</v>
      </c>
      <c r="J52" s="167">
        <f t="shared" si="6"/>
        <v>8428.672</v>
      </c>
      <c r="K52" s="167">
        <f t="shared" si="7"/>
        <v>602.048</v>
      </c>
      <c r="L52" s="167">
        <f t="shared" si="8"/>
        <v>903.072</v>
      </c>
      <c r="M52" s="167">
        <f t="shared" si="9"/>
        <v>903.072</v>
      </c>
      <c r="N52" s="167">
        <f t="shared" si="10"/>
        <v>301.024</v>
      </c>
      <c r="O52" s="167">
        <f t="shared" si="11"/>
        <v>301.024</v>
      </c>
      <c r="P52" s="167">
        <f t="shared" si="12"/>
        <v>301.024</v>
      </c>
      <c r="Q52" s="167">
        <f t="shared" si="13"/>
        <v>2107.168</v>
      </c>
      <c r="R52" s="168">
        <f t="shared" si="14"/>
        <v>3311.264</v>
      </c>
      <c r="S52" s="167">
        <f t="shared" si="15"/>
        <v>2709.216</v>
      </c>
      <c r="T52" s="200">
        <f t="shared" si="16"/>
        <v>30102.4</v>
      </c>
      <c r="U52" s="200">
        <v>500</v>
      </c>
      <c r="V52" s="200">
        <v>600</v>
      </c>
      <c r="W52" s="201">
        <v>38728</v>
      </c>
      <c r="X52" s="202"/>
    </row>
    <row r="53" s="150" customFormat="1" ht="12" customHeight="1" spans="1:25">
      <c r="A53" s="176"/>
      <c r="B53" s="177"/>
      <c r="C53" s="178"/>
      <c r="D53" s="179"/>
      <c r="E53" s="180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97" t="s">
        <v>291</v>
      </c>
      <c r="S53" s="197"/>
      <c r="T53" s="167">
        <f>SUM(T5:T52)</f>
        <v>555686.4</v>
      </c>
      <c r="U53" s="167"/>
      <c r="V53" s="167"/>
      <c r="W53" s="203"/>
      <c r="Y53" s="205"/>
    </row>
    <row r="54" ht="19.7" customHeight="1" spans="1:23">
      <c r="A54" s="181" t="s">
        <v>301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204" t="s">
        <v>302</v>
      </c>
      <c r="T54" s="204"/>
      <c r="U54" s="204"/>
      <c r="V54" s="204"/>
      <c r="W54" s="197">
        <f>SUM(W5:W52)</f>
        <v>718008</v>
      </c>
    </row>
  </sheetData>
  <mergeCells count="51">
    <mergeCell ref="A1:W1"/>
    <mergeCell ref="A2:C2"/>
    <mergeCell ref="D2:P2"/>
    <mergeCell ref="Q2:S2"/>
    <mergeCell ref="A4:B4"/>
    <mergeCell ref="R53:S53"/>
    <mergeCell ref="A54:R54"/>
    <mergeCell ref="S54:V54"/>
    <mergeCell ref="A5:A6"/>
    <mergeCell ref="A7:A8"/>
    <mergeCell ref="A9:A10"/>
    <mergeCell ref="A11:A12"/>
    <mergeCell ref="A13:A14"/>
    <mergeCell ref="A15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2"/>
    <mergeCell ref="A43:A44"/>
    <mergeCell ref="A45:A46"/>
    <mergeCell ref="A47:A48"/>
    <mergeCell ref="A49:A50"/>
    <mergeCell ref="A51:A52"/>
    <mergeCell ref="B5:B6"/>
    <mergeCell ref="B7:B8"/>
    <mergeCell ref="B9:B10"/>
    <mergeCell ref="B11:B12"/>
    <mergeCell ref="B13:B14"/>
    <mergeCell ref="B15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2"/>
    <mergeCell ref="B43:B44"/>
    <mergeCell ref="B45:B46"/>
    <mergeCell ref="B47:B48"/>
    <mergeCell ref="B49:B50"/>
    <mergeCell ref="B51:B52"/>
    <mergeCell ref="T2:T3"/>
    <mergeCell ref="W2:W4"/>
    <mergeCell ref="U2:V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E1" sqref="E1"/>
    </sheetView>
  </sheetViews>
  <sheetFormatPr defaultColWidth="9" defaultRowHeight="13.5"/>
  <cols>
    <col min="5" max="5" width="51.625" customWidth="1"/>
  </cols>
  <sheetData>
    <row r="1" s="130" customFormat="1" ht="75" customHeight="1" spans="1:22">
      <c r="A1" s="132">
        <v>1712</v>
      </c>
      <c r="B1" s="133" t="s">
        <v>303</v>
      </c>
      <c r="C1" s="134" t="s">
        <v>304</v>
      </c>
      <c r="D1" s="135" t="s">
        <v>305</v>
      </c>
      <c r="E1" s="136" t="s">
        <v>306</v>
      </c>
      <c r="F1" s="136" t="s">
        <v>307</v>
      </c>
      <c r="G1" s="135" t="s">
        <v>308</v>
      </c>
      <c r="H1" s="135" t="s">
        <v>309</v>
      </c>
      <c r="I1" s="135" t="s">
        <v>309</v>
      </c>
      <c r="J1" s="144"/>
      <c r="K1" s="144"/>
      <c r="L1" s="145"/>
      <c r="M1" s="135"/>
      <c r="N1" s="137" t="s">
        <v>310</v>
      </c>
      <c r="O1" s="135"/>
      <c r="P1" s="135"/>
      <c r="Q1" s="135"/>
      <c r="R1" s="135"/>
      <c r="S1" s="135"/>
      <c r="T1" s="149">
        <v>44386</v>
      </c>
      <c r="U1" s="135" t="s">
        <v>311</v>
      </c>
      <c r="V1" s="139" t="s">
        <v>312</v>
      </c>
    </row>
    <row r="2" s="131" customFormat="1" ht="27.2" customHeight="1" spans="1:22">
      <c r="A2" s="132">
        <v>5795</v>
      </c>
      <c r="B2" s="137" t="s">
        <v>313</v>
      </c>
      <c r="C2" s="138" t="s">
        <v>314</v>
      </c>
      <c r="D2" s="135" t="s">
        <v>305</v>
      </c>
      <c r="E2" s="136" t="s">
        <v>315</v>
      </c>
      <c r="F2" s="136"/>
      <c r="G2" s="135" t="s">
        <v>316</v>
      </c>
      <c r="H2" s="139" t="s">
        <v>309</v>
      </c>
      <c r="I2" s="139" t="s">
        <v>309</v>
      </c>
      <c r="J2" s="136"/>
      <c r="K2" s="136"/>
      <c r="L2" s="146"/>
      <c r="M2" s="136"/>
      <c r="N2" s="137" t="s">
        <v>310</v>
      </c>
      <c r="O2" s="135"/>
      <c r="P2" s="135"/>
      <c r="Q2" s="135"/>
      <c r="R2" s="135"/>
      <c r="S2" s="135"/>
      <c r="T2" s="149">
        <v>44789</v>
      </c>
      <c r="U2" s="135" t="s">
        <v>308</v>
      </c>
      <c r="V2" s="139" t="s">
        <v>312</v>
      </c>
    </row>
    <row r="3" s="131" customFormat="1" ht="27.2" customHeight="1" spans="1:22">
      <c r="A3" s="132">
        <v>5826</v>
      </c>
      <c r="B3" s="137" t="s">
        <v>317</v>
      </c>
      <c r="C3" s="138" t="s">
        <v>318</v>
      </c>
      <c r="D3" s="135" t="s">
        <v>305</v>
      </c>
      <c r="E3" s="136" t="s">
        <v>319</v>
      </c>
      <c r="F3" s="136" t="s">
        <v>320</v>
      </c>
      <c r="G3" s="139" t="s">
        <v>321</v>
      </c>
      <c r="H3" s="139" t="s">
        <v>322</v>
      </c>
      <c r="I3" s="139" t="s">
        <v>309</v>
      </c>
      <c r="J3" s="136"/>
      <c r="K3" s="136"/>
      <c r="L3" s="146"/>
      <c r="M3" s="136"/>
      <c r="N3" s="137" t="s">
        <v>310</v>
      </c>
      <c r="O3" s="135"/>
      <c r="P3" s="135"/>
      <c r="Q3" s="135"/>
      <c r="R3" s="135"/>
      <c r="S3" s="135"/>
      <c r="T3" s="149">
        <v>44791</v>
      </c>
      <c r="U3" s="135" t="s">
        <v>323</v>
      </c>
      <c r="V3" s="139" t="s">
        <v>312</v>
      </c>
    </row>
    <row r="4" s="131" customFormat="1" ht="37.5" spans="1:22">
      <c r="A4" s="140">
        <v>6032</v>
      </c>
      <c r="B4" s="140" t="s">
        <v>324</v>
      </c>
      <c r="C4" s="141" t="s">
        <v>325</v>
      </c>
      <c r="D4" s="141" t="s">
        <v>305</v>
      </c>
      <c r="E4" s="142" t="s">
        <v>326</v>
      </c>
      <c r="F4" s="142" t="s">
        <v>327</v>
      </c>
      <c r="G4" s="135" t="s">
        <v>308</v>
      </c>
      <c r="H4" s="139" t="s">
        <v>309</v>
      </c>
      <c r="I4" s="139" t="s">
        <v>309</v>
      </c>
      <c r="J4" s="147"/>
      <c r="K4" s="144"/>
      <c r="L4" s="148"/>
      <c r="M4" s="144"/>
      <c r="N4" s="137" t="s">
        <v>310</v>
      </c>
      <c r="O4" s="144"/>
      <c r="P4" s="144"/>
      <c r="Q4" s="144"/>
      <c r="R4" s="144"/>
      <c r="S4" s="144"/>
      <c r="T4" s="149">
        <v>44812</v>
      </c>
      <c r="U4" s="135" t="s">
        <v>328</v>
      </c>
      <c r="V4" s="139" t="s">
        <v>312</v>
      </c>
    </row>
    <row r="5" s="131" customFormat="1" ht="37.5" spans="1:22">
      <c r="A5" s="132">
        <v>6117</v>
      </c>
      <c r="B5" s="137" t="s">
        <v>329</v>
      </c>
      <c r="C5" s="138" t="s">
        <v>330</v>
      </c>
      <c r="D5" s="135" t="s">
        <v>305</v>
      </c>
      <c r="E5" s="136" t="s">
        <v>331</v>
      </c>
      <c r="F5" s="136" t="s">
        <v>332</v>
      </c>
      <c r="G5" s="135" t="s">
        <v>333</v>
      </c>
      <c r="H5" s="139" t="s">
        <v>309</v>
      </c>
      <c r="I5" s="139" t="s">
        <v>309</v>
      </c>
      <c r="J5" s="136"/>
      <c r="K5" s="136"/>
      <c r="L5" s="146"/>
      <c r="M5" s="136"/>
      <c r="N5" s="137" t="s">
        <v>310</v>
      </c>
      <c r="O5" s="135"/>
      <c r="P5" s="135"/>
      <c r="Q5" s="135"/>
      <c r="R5" s="135"/>
      <c r="S5" s="135"/>
      <c r="T5" s="149">
        <v>44812</v>
      </c>
      <c r="U5" s="135" t="s">
        <v>334</v>
      </c>
      <c r="V5" s="139" t="s">
        <v>312</v>
      </c>
    </row>
    <row r="6" s="131" customFormat="1" ht="37.5" spans="1:22">
      <c r="A6" s="132">
        <v>6828</v>
      </c>
      <c r="B6" s="137" t="s">
        <v>335</v>
      </c>
      <c r="C6" s="135" t="s">
        <v>330</v>
      </c>
      <c r="D6" s="138" t="s">
        <v>305</v>
      </c>
      <c r="E6" s="136" t="s">
        <v>331</v>
      </c>
      <c r="F6" s="136" t="s">
        <v>332</v>
      </c>
      <c r="G6" s="143" t="s">
        <v>336</v>
      </c>
      <c r="H6" s="139" t="s">
        <v>309</v>
      </c>
      <c r="I6" s="139" t="s">
        <v>309</v>
      </c>
      <c r="J6" s="136"/>
      <c r="K6" s="136"/>
      <c r="L6" s="136"/>
      <c r="M6" s="136"/>
      <c r="N6" s="137" t="s">
        <v>337</v>
      </c>
      <c r="O6" s="135"/>
      <c r="P6" s="135"/>
      <c r="Q6" s="135"/>
      <c r="R6" s="135"/>
      <c r="S6" s="135"/>
      <c r="T6" s="149" t="s">
        <v>338</v>
      </c>
      <c r="U6" s="143"/>
      <c r="V6" s="139" t="s">
        <v>312</v>
      </c>
    </row>
    <row r="7" s="131" customFormat="1" ht="37.5" spans="1:22">
      <c r="A7" s="140">
        <v>6829</v>
      </c>
      <c r="B7" s="140" t="s">
        <v>339</v>
      </c>
      <c r="C7" s="141" t="s">
        <v>340</v>
      </c>
      <c r="D7" s="141" t="s">
        <v>305</v>
      </c>
      <c r="E7" s="142" t="s">
        <v>341</v>
      </c>
      <c r="F7" s="142" t="s">
        <v>327</v>
      </c>
      <c r="G7" s="143" t="s">
        <v>336</v>
      </c>
      <c r="H7" s="139" t="s">
        <v>309</v>
      </c>
      <c r="I7" s="139" t="s">
        <v>309</v>
      </c>
      <c r="J7" s="136"/>
      <c r="K7" s="136"/>
      <c r="L7" s="136"/>
      <c r="M7" s="136"/>
      <c r="N7" s="137" t="s">
        <v>337</v>
      </c>
      <c r="O7" s="135"/>
      <c r="P7" s="135"/>
      <c r="Q7" s="135"/>
      <c r="R7" s="135"/>
      <c r="S7" s="135"/>
      <c r="T7" s="149" t="s">
        <v>338</v>
      </c>
      <c r="U7" s="143"/>
      <c r="V7" s="139" t="s">
        <v>312</v>
      </c>
    </row>
    <row r="8" s="131" customFormat="1" ht="37.5" spans="1:22">
      <c r="A8" s="132">
        <v>6829</v>
      </c>
      <c r="B8" s="137" t="s">
        <v>339</v>
      </c>
      <c r="C8" s="135" t="s">
        <v>342</v>
      </c>
      <c r="D8" s="138" t="s">
        <v>305</v>
      </c>
      <c r="E8" s="136" t="s">
        <v>343</v>
      </c>
      <c r="F8" s="136" t="s">
        <v>332</v>
      </c>
      <c r="G8" s="143"/>
      <c r="H8" s="139"/>
      <c r="I8" s="139"/>
      <c r="J8" s="136"/>
      <c r="K8" s="136"/>
      <c r="L8" s="136"/>
      <c r="M8" s="136"/>
      <c r="N8" s="137"/>
      <c r="O8" s="135"/>
      <c r="P8" s="135"/>
      <c r="Q8" s="135"/>
      <c r="R8" s="135"/>
      <c r="S8" s="135"/>
      <c r="T8" s="149"/>
      <c r="U8" s="143"/>
      <c r="V8" s="139"/>
    </row>
    <row r="9" s="131" customFormat="1" ht="37.5" spans="1:22">
      <c r="A9" s="132"/>
      <c r="B9" s="137"/>
      <c r="C9" s="135"/>
      <c r="D9" s="138"/>
      <c r="E9" s="136" t="s">
        <v>344</v>
      </c>
      <c r="F9" s="136" t="s">
        <v>332</v>
      </c>
      <c r="G9" s="143"/>
      <c r="H9" s="139"/>
      <c r="I9" s="139"/>
      <c r="J9" s="136"/>
      <c r="K9" s="136"/>
      <c r="L9" s="136"/>
      <c r="M9" s="136"/>
      <c r="N9" s="137"/>
      <c r="O9" s="135"/>
      <c r="P9" s="135"/>
      <c r="Q9" s="135"/>
      <c r="R9" s="135"/>
      <c r="S9" s="135"/>
      <c r="T9" s="149"/>
      <c r="U9" s="143"/>
      <c r="V9" s="139"/>
    </row>
    <row r="10" s="131" customFormat="1" ht="37.5" spans="1:22">
      <c r="A10" s="132"/>
      <c r="B10" s="137"/>
      <c r="C10" s="135"/>
      <c r="D10" s="138"/>
      <c r="E10" s="136" t="s">
        <v>345</v>
      </c>
      <c r="F10" s="136" t="s">
        <v>332</v>
      </c>
      <c r="G10" s="143"/>
      <c r="H10" s="139"/>
      <c r="I10" s="139"/>
      <c r="J10" s="136"/>
      <c r="K10" s="136"/>
      <c r="L10" s="136"/>
      <c r="M10" s="136"/>
      <c r="N10" s="137"/>
      <c r="O10" s="135"/>
      <c r="P10" s="135"/>
      <c r="Q10" s="135"/>
      <c r="R10" s="135"/>
      <c r="S10" s="135"/>
      <c r="T10" s="149"/>
      <c r="U10" s="143"/>
      <c r="V10" s="139"/>
    </row>
    <row r="11" s="131" customFormat="1" ht="37.5" spans="1:22">
      <c r="A11" s="132"/>
      <c r="B11" s="137"/>
      <c r="C11" s="135"/>
      <c r="D11" s="138"/>
      <c r="E11" s="136" t="s">
        <v>346</v>
      </c>
      <c r="F11" s="136" t="s">
        <v>332</v>
      </c>
      <c r="G11" s="143"/>
      <c r="H11" s="139"/>
      <c r="I11" s="139"/>
      <c r="J11" s="136"/>
      <c r="K11" s="136"/>
      <c r="L11" s="136"/>
      <c r="M11" s="136"/>
      <c r="N11" s="137"/>
      <c r="O11" s="135"/>
      <c r="P11" s="135"/>
      <c r="Q11" s="135"/>
      <c r="R11" s="135"/>
      <c r="S11" s="135"/>
      <c r="T11" s="149"/>
      <c r="U11" s="143"/>
      <c r="V11" s="139"/>
    </row>
    <row r="12" s="131" customFormat="1" ht="37.5" spans="1:22">
      <c r="A12" s="132"/>
      <c r="B12" s="137"/>
      <c r="C12" s="135"/>
      <c r="D12" s="138"/>
      <c r="E12" s="136" t="s">
        <v>347</v>
      </c>
      <c r="F12" s="136" t="s">
        <v>332</v>
      </c>
      <c r="G12" s="143"/>
      <c r="H12" s="139"/>
      <c r="I12" s="139"/>
      <c r="J12" s="136"/>
      <c r="K12" s="136"/>
      <c r="L12" s="136"/>
      <c r="M12" s="136"/>
      <c r="N12" s="137"/>
      <c r="O12" s="135"/>
      <c r="P12" s="135"/>
      <c r="Q12" s="135"/>
      <c r="R12" s="135"/>
      <c r="S12" s="135"/>
      <c r="T12" s="149"/>
      <c r="U12" s="143"/>
      <c r="V12" s="139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7" workbookViewId="0">
      <selection activeCell="B8" sqref="B8"/>
    </sheetView>
  </sheetViews>
  <sheetFormatPr defaultColWidth="9" defaultRowHeight="13.5" outlineLevelCol="7"/>
  <cols>
    <col min="1" max="1" width="5.75" customWidth="1"/>
    <col min="2" max="2" width="14.625" customWidth="1"/>
    <col min="3" max="3" width="5.75" customWidth="1"/>
    <col min="4" max="4" width="17.25" customWidth="1"/>
    <col min="5" max="6" width="5.75" customWidth="1"/>
    <col min="7" max="7" width="10" customWidth="1"/>
    <col min="8" max="8" width="20.5" customWidth="1"/>
  </cols>
  <sheetData>
    <row r="1" spans="1:8">
      <c r="A1" s="118" t="s">
        <v>1</v>
      </c>
      <c r="B1" s="119" t="s">
        <v>348</v>
      </c>
      <c r="C1" s="119" t="s">
        <v>349</v>
      </c>
      <c r="D1" s="119" t="s">
        <v>350</v>
      </c>
      <c r="E1" s="119" t="s">
        <v>351</v>
      </c>
      <c r="F1" s="118" t="s">
        <v>352</v>
      </c>
      <c r="G1" s="118" t="s">
        <v>353</v>
      </c>
      <c r="H1" s="119" t="s">
        <v>354</v>
      </c>
    </row>
    <row r="2" ht="94.5" spans="1:8">
      <c r="A2" s="120">
        <v>1</v>
      </c>
      <c r="B2" s="121" t="s">
        <v>355</v>
      </c>
      <c r="C2" s="122">
        <v>6</v>
      </c>
      <c r="D2" s="122" t="s">
        <v>356</v>
      </c>
      <c r="E2" s="123">
        <v>200</v>
      </c>
      <c r="F2" s="122" t="s">
        <v>357</v>
      </c>
      <c r="G2" s="122"/>
      <c r="H2" s="124" t="s">
        <v>358</v>
      </c>
    </row>
    <row r="3" ht="93" customHeight="1" spans="1:8">
      <c r="A3" s="120">
        <v>2</v>
      </c>
      <c r="B3" s="121" t="s">
        <v>359</v>
      </c>
      <c r="C3" s="122">
        <v>6</v>
      </c>
      <c r="D3" s="122" t="s">
        <v>356</v>
      </c>
      <c r="E3" s="123">
        <v>200</v>
      </c>
      <c r="F3" s="122" t="s">
        <v>357</v>
      </c>
      <c r="G3" s="122"/>
      <c r="H3" s="124" t="s">
        <v>360</v>
      </c>
    </row>
    <row r="4" ht="55.7" customHeight="1" spans="1:8">
      <c r="A4" s="120">
        <v>3</v>
      </c>
      <c r="B4" s="125" t="s">
        <v>361</v>
      </c>
      <c r="C4" s="122">
        <v>3</v>
      </c>
      <c r="D4" s="122" t="s">
        <v>356</v>
      </c>
      <c r="E4" s="123">
        <v>200</v>
      </c>
      <c r="F4" s="122" t="s">
        <v>362</v>
      </c>
      <c r="G4" s="122"/>
      <c r="H4" s="124" t="s">
        <v>363</v>
      </c>
    </row>
    <row r="5" ht="59.45" customHeight="1" spans="1:8">
      <c r="A5" s="120">
        <v>4</v>
      </c>
      <c r="B5" s="125" t="s">
        <v>364</v>
      </c>
      <c r="C5" s="122">
        <v>3</v>
      </c>
      <c r="D5" s="122" t="s">
        <v>356</v>
      </c>
      <c r="E5" s="123">
        <v>200</v>
      </c>
      <c r="F5" s="122" t="s">
        <v>362</v>
      </c>
      <c r="G5" s="122"/>
      <c r="H5" s="124" t="s">
        <v>363</v>
      </c>
    </row>
    <row r="6" ht="29.25" customHeight="1" spans="1:8">
      <c r="A6" s="120">
        <v>5</v>
      </c>
      <c r="B6" s="125" t="s">
        <v>89</v>
      </c>
      <c r="C6" s="122">
        <v>1</v>
      </c>
      <c r="D6" s="122" t="s">
        <v>356</v>
      </c>
      <c r="E6" s="123">
        <v>200</v>
      </c>
      <c r="F6" s="122" t="s">
        <v>362</v>
      </c>
      <c r="G6" s="122"/>
      <c r="H6" s="124" t="s">
        <v>365</v>
      </c>
    </row>
    <row r="7" ht="32.25" customHeight="1" spans="1:8">
      <c r="A7" s="120">
        <v>6</v>
      </c>
      <c r="B7" s="125" t="s">
        <v>366</v>
      </c>
      <c r="C7" s="122">
        <v>1</v>
      </c>
      <c r="D7" s="122" t="s">
        <v>356</v>
      </c>
      <c r="E7" s="123">
        <v>200</v>
      </c>
      <c r="F7" s="122" t="s">
        <v>362</v>
      </c>
      <c r="G7" s="122"/>
      <c r="H7" s="124" t="s">
        <v>367</v>
      </c>
    </row>
    <row r="8" ht="59.45" customHeight="1" spans="1:8">
      <c r="A8" s="120">
        <v>7</v>
      </c>
      <c r="B8" s="125" t="s">
        <v>368</v>
      </c>
      <c r="C8" s="122">
        <v>3</v>
      </c>
      <c r="D8" s="122" t="s">
        <v>356</v>
      </c>
      <c r="E8" s="123">
        <v>200</v>
      </c>
      <c r="F8" s="122" t="s">
        <v>362</v>
      </c>
      <c r="G8" s="122"/>
      <c r="H8" s="124" t="s">
        <v>369</v>
      </c>
    </row>
    <row r="9" ht="58.5" customHeight="1" spans="1:8">
      <c r="A9" s="120">
        <v>8</v>
      </c>
      <c r="B9" s="125" t="s">
        <v>370</v>
      </c>
      <c r="C9" s="122">
        <v>3</v>
      </c>
      <c r="D9" s="122" t="s">
        <v>356</v>
      </c>
      <c r="E9" s="123">
        <v>200</v>
      </c>
      <c r="F9" s="122" t="s">
        <v>371</v>
      </c>
      <c r="G9" s="122"/>
      <c r="H9" s="124" t="s">
        <v>372</v>
      </c>
    </row>
    <row r="10" ht="59.45" customHeight="1" spans="1:8">
      <c r="A10" s="120">
        <v>9</v>
      </c>
      <c r="B10" s="125" t="s">
        <v>373</v>
      </c>
      <c r="C10" s="122">
        <v>3</v>
      </c>
      <c r="D10" s="122" t="s">
        <v>356</v>
      </c>
      <c r="E10" s="123">
        <v>200</v>
      </c>
      <c r="F10" s="122" t="s">
        <v>357</v>
      </c>
      <c r="G10" s="122"/>
      <c r="H10" s="126" t="s">
        <v>374</v>
      </c>
    </row>
    <row r="11" spans="1:8">
      <c r="A11" s="120">
        <v>10</v>
      </c>
      <c r="B11" s="127" t="s">
        <v>375</v>
      </c>
      <c r="C11" s="127">
        <v>2</v>
      </c>
      <c r="D11" s="122" t="s">
        <v>356</v>
      </c>
      <c r="E11" s="123">
        <v>200</v>
      </c>
      <c r="F11" s="122" t="s">
        <v>371</v>
      </c>
      <c r="G11" s="122"/>
      <c r="H11" s="123"/>
    </row>
    <row r="12" spans="1:8">
      <c r="A12" s="120">
        <v>11</v>
      </c>
      <c r="B12" s="127" t="s">
        <v>376</v>
      </c>
      <c r="C12" s="127">
        <v>2</v>
      </c>
      <c r="D12" s="122" t="s">
        <v>356</v>
      </c>
      <c r="E12" s="123">
        <v>200</v>
      </c>
      <c r="F12" s="122" t="s">
        <v>371</v>
      </c>
      <c r="G12" s="122"/>
      <c r="H12" s="123"/>
    </row>
    <row r="13" spans="1:8">
      <c r="A13" s="120">
        <v>12</v>
      </c>
      <c r="B13" s="127" t="s">
        <v>377</v>
      </c>
      <c r="C13" s="127">
        <v>2</v>
      </c>
      <c r="D13" s="122" t="s">
        <v>356</v>
      </c>
      <c r="E13" s="123">
        <v>200</v>
      </c>
      <c r="F13" s="122" t="s">
        <v>371</v>
      </c>
      <c r="G13" s="122"/>
      <c r="H13" s="123"/>
    </row>
    <row r="14" spans="1:8">
      <c r="A14" s="120">
        <v>13</v>
      </c>
      <c r="B14" s="122" t="s">
        <v>378</v>
      </c>
      <c r="C14" s="123">
        <v>1</v>
      </c>
      <c r="D14" s="122" t="s">
        <v>356</v>
      </c>
      <c r="E14" s="123">
        <v>200</v>
      </c>
      <c r="F14" s="122" t="s">
        <v>379</v>
      </c>
      <c r="G14" s="122"/>
      <c r="H14" s="123"/>
    </row>
    <row r="15" spans="1:8">
      <c r="A15" s="120">
        <v>14</v>
      </c>
      <c r="B15" s="128" t="s">
        <v>380</v>
      </c>
      <c r="C15" s="129">
        <v>1</v>
      </c>
      <c r="D15" s="129" t="s">
        <v>381</v>
      </c>
      <c r="E15" s="129">
        <v>200</v>
      </c>
      <c r="F15" s="128" t="s">
        <v>362</v>
      </c>
      <c r="G15" s="128" t="s">
        <v>382</v>
      </c>
      <c r="H15" s="128" t="s">
        <v>383</v>
      </c>
    </row>
    <row r="16" spans="1:8">
      <c r="A16" s="120">
        <v>15</v>
      </c>
      <c r="B16" s="128" t="s">
        <v>384</v>
      </c>
      <c r="C16" s="129">
        <v>1</v>
      </c>
      <c r="D16" s="129" t="s">
        <v>385</v>
      </c>
      <c r="E16" s="129">
        <v>200</v>
      </c>
      <c r="F16" s="128" t="s">
        <v>379</v>
      </c>
      <c r="G16" s="128" t="s">
        <v>382</v>
      </c>
      <c r="H16" s="128" t="s">
        <v>386</v>
      </c>
    </row>
    <row r="17" spans="1:8">
      <c r="A17" s="120">
        <v>16</v>
      </c>
      <c r="B17" s="122" t="s">
        <v>387</v>
      </c>
      <c r="C17" s="123">
        <v>1</v>
      </c>
      <c r="D17" s="122" t="s">
        <v>356</v>
      </c>
      <c r="E17" s="122" t="s">
        <v>388</v>
      </c>
      <c r="F17" s="122" t="s">
        <v>389</v>
      </c>
      <c r="G17" s="123"/>
      <c r="H17" s="123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topLeftCell="A16" workbookViewId="0">
      <selection activeCell="P28" sqref="P28"/>
    </sheetView>
  </sheetViews>
  <sheetFormatPr defaultColWidth="9" defaultRowHeight="12.75"/>
  <cols>
    <col min="1" max="1" width="3" style="3" customWidth="1"/>
    <col min="2" max="2" width="9" style="3"/>
    <col min="3" max="3" width="5.375" style="3" customWidth="1"/>
    <col min="4" max="4" width="4.625" style="3" customWidth="1"/>
    <col min="5" max="5" width="4" style="3" customWidth="1"/>
    <col min="6" max="6" width="7" style="3" customWidth="1"/>
    <col min="7" max="7" width="5.875" style="3" customWidth="1"/>
    <col min="8" max="8" width="2.875" style="3" customWidth="1"/>
    <col min="9" max="9" width="4.75" style="3" customWidth="1"/>
    <col min="10" max="10" width="3.5" style="3" customWidth="1"/>
    <col min="11" max="11" width="9.25" style="3" customWidth="1"/>
    <col min="12" max="12" width="1.5" style="3" customWidth="1"/>
    <col min="13" max="13" width="5.625" style="3" customWidth="1"/>
    <col min="14" max="14" width="2.75" style="3" customWidth="1"/>
    <col min="15" max="15" width="3" style="3" customWidth="1"/>
    <col min="16" max="16384" width="9" style="3"/>
  </cols>
  <sheetData>
    <row r="1" ht="15.75" spans="1:15">
      <c r="A1" s="4" t="s">
        <v>390</v>
      </c>
      <c r="B1" s="5"/>
      <c r="C1" s="5"/>
      <c r="D1" s="5"/>
      <c r="E1" s="6"/>
      <c r="F1" s="7" t="s">
        <v>391</v>
      </c>
      <c r="G1" s="8"/>
      <c r="H1" s="8"/>
      <c r="I1" s="8"/>
      <c r="J1" s="79"/>
      <c r="K1" s="80" t="s">
        <v>392</v>
      </c>
      <c r="L1" s="81"/>
      <c r="M1" s="81"/>
      <c r="N1" s="81"/>
      <c r="O1" s="82"/>
    </row>
    <row r="2" ht="15.75" spans="1:15">
      <c r="A2" s="9"/>
      <c r="B2" s="10"/>
      <c r="C2" s="10"/>
      <c r="D2" s="10"/>
      <c r="E2" s="11"/>
      <c r="F2" s="12" t="s">
        <v>393</v>
      </c>
      <c r="G2" s="13"/>
      <c r="H2" s="13"/>
      <c r="I2" s="13"/>
      <c r="J2" s="83"/>
      <c r="K2" s="84" t="s">
        <v>394</v>
      </c>
      <c r="L2" s="85"/>
      <c r="M2" s="86" t="str">
        <f ca="1">MID(CELL("filename",$A$1),FIND("]",CELL("filename",$A$1))+1,LEN(CELL("filename",$A$1))-FIND("]",CELL("filename",$A$1)))</f>
        <v>Sheet6</v>
      </c>
      <c r="N2" s="87" t="s">
        <v>395</v>
      </c>
      <c r="O2" s="88">
        <v>25</v>
      </c>
    </row>
    <row r="3" ht="16.5" spans="1:15">
      <c r="A3" s="9"/>
      <c r="B3" s="10"/>
      <c r="C3" s="10"/>
      <c r="D3" s="10"/>
      <c r="E3" s="11"/>
      <c r="F3" s="14" t="s">
        <v>396</v>
      </c>
      <c r="G3" s="15"/>
      <c r="H3" s="15"/>
      <c r="I3" s="15"/>
      <c r="J3" s="89"/>
      <c r="K3" s="90" t="s">
        <v>397</v>
      </c>
      <c r="L3" s="91"/>
      <c r="M3" s="91"/>
      <c r="N3" s="91"/>
      <c r="O3" s="92"/>
    </row>
    <row r="4" s="1" customFormat="1" spans="1:15">
      <c r="A4" s="16" t="s">
        <v>398</v>
      </c>
      <c r="B4" s="17"/>
      <c r="C4" s="17"/>
      <c r="D4" s="17"/>
      <c r="E4" s="18"/>
      <c r="F4" s="19" t="s">
        <v>399</v>
      </c>
      <c r="G4" s="17"/>
      <c r="H4" s="20"/>
      <c r="I4" s="93" t="s">
        <v>400</v>
      </c>
      <c r="J4" s="94" t="s">
        <v>401</v>
      </c>
      <c r="K4" s="16" t="s">
        <v>399</v>
      </c>
      <c r="L4" s="17"/>
      <c r="M4" s="20"/>
      <c r="N4" s="93" t="s">
        <v>400</v>
      </c>
      <c r="O4" s="94" t="s">
        <v>401</v>
      </c>
    </row>
    <row r="5" s="1" customFormat="1" ht="12" spans="1:15">
      <c r="A5" s="21">
        <v>1</v>
      </c>
      <c r="B5" s="22" t="s">
        <v>402</v>
      </c>
      <c r="C5" s="23" t="s">
        <v>403</v>
      </c>
      <c r="D5" s="24"/>
      <c r="E5" s="25"/>
      <c r="F5" s="26">
        <v>1</v>
      </c>
      <c r="G5" s="27"/>
      <c r="H5" s="28" t="s">
        <v>404</v>
      </c>
      <c r="I5" s="29"/>
      <c r="J5" s="29"/>
      <c r="K5" s="26">
        <v>2</v>
      </c>
      <c r="L5" s="27"/>
      <c r="M5" s="28" t="s">
        <v>405</v>
      </c>
      <c r="N5" s="29"/>
      <c r="O5" s="95"/>
    </row>
    <row r="6" s="1" customFormat="1" ht="12" spans="1:15">
      <c r="A6" s="21">
        <v>2</v>
      </c>
      <c r="B6" s="23" t="s">
        <v>406</v>
      </c>
      <c r="C6" s="24"/>
      <c r="D6" s="24"/>
      <c r="E6" s="25"/>
      <c r="F6" s="28" t="s">
        <v>407</v>
      </c>
      <c r="G6" s="29"/>
      <c r="H6" s="29"/>
      <c r="I6" s="29"/>
      <c r="J6" s="29"/>
      <c r="K6" s="28" t="s">
        <v>408</v>
      </c>
      <c r="L6" s="29"/>
      <c r="M6" s="29"/>
      <c r="N6" s="29"/>
      <c r="O6" s="95"/>
    </row>
    <row r="7" s="1" customFormat="1" ht="12" spans="1:15">
      <c r="A7" s="21">
        <v>3</v>
      </c>
      <c r="B7" s="23" t="s">
        <v>409</v>
      </c>
      <c r="C7" s="24"/>
      <c r="D7" s="24"/>
      <c r="E7" s="25"/>
      <c r="F7" s="26" t="s">
        <v>410</v>
      </c>
      <c r="G7" s="30"/>
      <c r="H7" s="30"/>
      <c r="I7" s="30"/>
      <c r="J7" s="30"/>
      <c r="K7" s="26" t="s">
        <v>410</v>
      </c>
      <c r="L7" s="30"/>
      <c r="M7" s="30"/>
      <c r="N7" s="30"/>
      <c r="O7" s="35"/>
    </row>
    <row r="8" s="1" customFormat="1" ht="12" spans="1:15">
      <c r="A8" s="21">
        <v>4</v>
      </c>
      <c r="B8" s="23" t="s">
        <v>411</v>
      </c>
      <c r="C8" s="24"/>
      <c r="D8" s="24"/>
      <c r="E8" s="25"/>
      <c r="F8" s="26" t="s">
        <v>412</v>
      </c>
      <c r="G8" s="30"/>
      <c r="H8" s="30"/>
      <c r="I8" s="30"/>
      <c r="J8" s="30"/>
      <c r="K8" s="26" t="s">
        <v>413</v>
      </c>
      <c r="L8" s="30"/>
      <c r="M8" s="30"/>
      <c r="N8" s="30"/>
      <c r="O8" s="35"/>
    </row>
    <row r="9" s="1" customFormat="1" spans="1:15">
      <c r="A9" s="21"/>
      <c r="B9" s="31" t="s">
        <v>414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96"/>
    </row>
    <row r="10" s="1" customFormat="1" ht="12" spans="1:15">
      <c r="A10" s="21">
        <v>5</v>
      </c>
      <c r="B10" s="23" t="s">
        <v>415</v>
      </c>
      <c r="C10" s="24"/>
      <c r="D10" s="24"/>
      <c r="E10" s="25"/>
      <c r="F10" s="33" t="s">
        <v>416</v>
      </c>
      <c r="G10" s="33"/>
      <c r="H10" s="34"/>
      <c r="I10" s="18"/>
      <c r="J10" s="97"/>
      <c r="K10" s="98" t="s">
        <v>416</v>
      </c>
      <c r="L10" s="30"/>
      <c r="M10" s="35"/>
      <c r="N10" s="99"/>
      <c r="O10" s="97"/>
    </row>
    <row r="11" s="1" customFormat="1" ht="12" spans="1:15">
      <c r="A11" s="21">
        <v>6</v>
      </c>
      <c r="B11" s="23" t="s">
        <v>417</v>
      </c>
      <c r="C11" s="24"/>
      <c r="D11" s="24"/>
      <c r="E11" s="25"/>
      <c r="F11" s="26" t="s">
        <v>418</v>
      </c>
      <c r="G11" s="30"/>
      <c r="H11" s="35"/>
      <c r="I11" s="21"/>
      <c r="J11" s="34"/>
      <c r="K11" s="98" t="s">
        <v>418</v>
      </c>
      <c r="L11" s="30"/>
      <c r="M11" s="35"/>
      <c r="N11" s="21"/>
      <c r="O11" s="34"/>
    </row>
    <row r="12" s="1" customFormat="1" ht="12" spans="1:15">
      <c r="A12" s="21">
        <v>7</v>
      </c>
      <c r="B12" s="23" t="s">
        <v>419</v>
      </c>
      <c r="C12" s="24"/>
      <c r="D12" s="24"/>
      <c r="E12" s="25"/>
      <c r="F12" s="26" t="s">
        <v>420</v>
      </c>
      <c r="G12" s="30"/>
      <c r="H12" s="35"/>
      <c r="I12" s="21"/>
      <c r="J12" s="34"/>
      <c r="K12" s="98" t="s">
        <v>420</v>
      </c>
      <c r="L12" s="30"/>
      <c r="M12" s="35"/>
      <c r="N12" s="21"/>
      <c r="O12" s="34"/>
    </row>
    <row r="13" s="1" customFormat="1" ht="12" spans="1:15">
      <c r="A13" s="21">
        <v>8</v>
      </c>
      <c r="B13" s="23" t="s">
        <v>421</v>
      </c>
      <c r="C13" s="24"/>
      <c r="D13" s="24"/>
      <c r="E13" s="25"/>
      <c r="F13" s="26" t="s">
        <v>422</v>
      </c>
      <c r="G13" s="30"/>
      <c r="H13" s="35"/>
      <c r="I13" s="21"/>
      <c r="J13" s="34"/>
      <c r="K13" s="98" t="s">
        <v>422</v>
      </c>
      <c r="L13" s="30"/>
      <c r="M13" s="35"/>
      <c r="N13" s="21"/>
      <c r="O13" s="34"/>
    </row>
    <row r="14" s="1" customFormat="1" ht="12" spans="1:15">
      <c r="A14" s="21">
        <v>9</v>
      </c>
      <c r="B14" s="23" t="s">
        <v>423</v>
      </c>
      <c r="C14" s="24"/>
      <c r="D14" s="24"/>
      <c r="E14" s="25"/>
      <c r="F14" s="26" t="s">
        <v>424</v>
      </c>
      <c r="G14" s="30"/>
      <c r="H14" s="35"/>
      <c r="I14" s="21"/>
      <c r="J14" s="34"/>
      <c r="K14" s="98" t="s">
        <v>424</v>
      </c>
      <c r="L14" s="30"/>
      <c r="M14" s="35"/>
      <c r="N14" s="21"/>
      <c r="O14" s="34"/>
    </row>
    <row r="15" s="1" customFormat="1" ht="12" spans="1:15">
      <c r="A15" s="21">
        <v>10</v>
      </c>
      <c r="B15" s="23" t="s">
        <v>425</v>
      </c>
      <c r="C15" s="24"/>
      <c r="D15" s="24"/>
      <c r="E15" s="25"/>
      <c r="F15" s="26" t="s">
        <v>426</v>
      </c>
      <c r="G15" s="30"/>
      <c r="H15" s="35"/>
      <c r="I15" s="21"/>
      <c r="J15" s="34"/>
      <c r="K15" s="98" t="s">
        <v>426</v>
      </c>
      <c r="L15" s="30"/>
      <c r="M15" s="35"/>
      <c r="N15" s="21"/>
      <c r="O15" s="34"/>
    </row>
    <row r="16" s="1" customFormat="1" ht="12" spans="1:15">
      <c r="A16" s="21">
        <v>11</v>
      </c>
      <c r="B16" s="23" t="s">
        <v>427</v>
      </c>
      <c r="C16" s="24"/>
      <c r="D16" s="24"/>
      <c r="E16" s="25"/>
      <c r="F16" s="26" t="s">
        <v>428</v>
      </c>
      <c r="G16" s="30"/>
      <c r="H16" s="35"/>
      <c r="I16" s="21"/>
      <c r="J16" s="34"/>
      <c r="K16" s="98" t="s">
        <v>428</v>
      </c>
      <c r="L16" s="30"/>
      <c r="M16" s="35"/>
      <c r="N16" s="21"/>
      <c r="O16" s="34"/>
    </row>
    <row r="17" s="1" customFormat="1" ht="12" spans="1:15">
      <c r="A17" s="21">
        <v>12</v>
      </c>
      <c r="B17" s="23" t="s">
        <v>429</v>
      </c>
      <c r="C17" s="24"/>
      <c r="D17" s="24"/>
      <c r="E17" s="25"/>
      <c r="F17" s="26" t="s">
        <v>430</v>
      </c>
      <c r="G17" s="30"/>
      <c r="H17" s="35"/>
      <c r="I17" s="21"/>
      <c r="J17" s="34"/>
      <c r="K17" s="98" t="s">
        <v>430</v>
      </c>
      <c r="L17" s="30"/>
      <c r="M17" s="35"/>
      <c r="N17" s="21"/>
      <c r="O17" s="34"/>
    </row>
    <row r="18" s="1" customFormat="1" spans="1:15">
      <c r="A18" s="21">
        <v>13</v>
      </c>
      <c r="B18" s="23" t="s">
        <v>431</v>
      </c>
      <c r="C18" s="24"/>
      <c r="D18" s="24"/>
      <c r="E18" s="25"/>
      <c r="F18" s="299" t="s">
        <v>432</v>
      </c>
      <c r="G18" s="30"/>
      <c r="H18" s="35"/>
      <c r="I18" s="100"/>
      <c r="J18" s="101"/>
      <c r="K18" s="300" t="s">
        <v>432</v>
      </c>
      <c r="L18" s="30"/>
      <c r="M18" s="35"/>
      <c r="N18" s="100"/>
      <c r="O18" s="101"/>
    </row>
    <row r="19" s="1" customFormat="1" spans="1:15">
      <c r="A19" s="21"/>
      <c r="B19" s="36" t="s">
        <v>433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02"/>
    </row>
    <row r="20" s="1" customFormat="1" ht="12" spans="1:15">
      <c r="A20" s="21">
        <v>14</v>
      </c>
      <c r="B20" s="23" t="s">
        <v>434</v>
      </c>
      <c r="C20" s="24"/>
      <c r="D20" s="24"/>
      <c r="E20" s="25"/>
      <c r="F20" s="26" t="s">
        <v>435</v>
      </c>
      <c r="G20" s="30"/>
      <c r="H20" s="35"/>
      <c r="I20" s="99"/>
      <c r="J20" s="97"/>
      <c r="K20" s="98" t="s">
        <v>435</v>
      </c>
      <c r="L20" s="30"/>
      <c r="M20" s="35"/>
      <c r="N20" s="99"/>
      <c r="O20" s="97"/>
    </row>
    <row r="21" s="1" customFormat="1" ht="12" spans="1:15">
      <c r="A21" s="21">
        <v>15</v>
      </c>
      <c r="B21" s="23" t="s">
        <v>436</v>
      </c>
      <c r="C21" s="24"/>
      <c r="D21" s="24"/>
      <c r="E21" s="25"/>
      <c r="F21" s="26" t="s">
        <v>437</v>
      </c>
      <c r="G21" s="30"/>
      <c r="H21" s="35"/>
      <c r="I21" s="21"/>
      <c r="J21" s="34"/>
      <c r="K21" s="98" t="s">
        <v>437</v>
      </c>
      <c r="L21" s="30"/>
      <c r="M21" s="35"/>
      <c r="N21" s="21"/>
      <c r="O21" s="34"/>
    </row>
    <row r="22" s="1" customFormat="1" ht="12" spans="1:15">
      <c r="A22" s="21">
        <v>16</v>
      </c>
      <c r="B22" s="38" t="s">
        <v>438</v>
      </c>
      <c r="C22" s="39"/>
      <c r="D22" s="39"/>
      <c r="E22" s="40"/>
      <c r="F22" s="26" t="s">
        <v>439</v>
      </c>
      <c r="G22" s="30"/>
      <c r="H22" s="35"/>
      <c r="I22" s="21"/>
      <c r="J22" s="34"/>
      <c r="K22" s="98" t="s">
        <v>439</v>
      </c>
      <c r="L22" s="30"/>
      <c r="M22" s="35"/>
      <c r="N22" s="21"/>
      <c r="O22" s="34"/>
    </row>
    <row r="23" s="1" customFormat="1" ht="12" spans="1:15">
      <c r="A23" s="21">
        <v>17</v>
      </c>
      <c r="B23" s="23" t="s">
        <v>440</v>
      </c>
      <c r="C23" s="24"/>
      <c r="D23" s="24"/>
      <c r="E23" s="25"/>
      <c r="F23" s="26" t="s">
        <v>441</v>
      </c>
      <c r="G23" s="30"/>
      <c r="H23" s="35"/>
      <c r="I23" s="21"/>
      <c r="J23" s="34"/>
      <c r="K23" s="98" t="s">
        <v>441</v>
      </c>
      <c r="L23" s="30"/>
      <c r="M23" s="35"/>
      <c r="N23" s="21"/>
      <c r="O23" s="34"/>
    </row>
    <row r="24" s="1" customFormat="1" ht="12" spans="1:15">
      <c r="A24" s="21">
        <v>18</v>
      </c>
      <c r="B24" s="23" t="s">
        <v>442</v>
      </c>
      <c r="C24" s="24"/>
      <c r="D24" s="24"/>
      <c r="E24" s="25"/>
      <c r="F24" s="26" t="s">
        <v>443</v>
      </c>
      <c r="G24" s="30"/>
      <c r="H24" s="35"/>
      <c r="I24" s="21"/>
      <c r="J24" s="34"/>
      <c r="K24" s="26" t="s">
        <v>443</v>
      </c>
      <c r="L24" s="30"/>
      <c r="M24" s="35"/>
      <c r="N24" s="21"/>
      <c r="O24" s="34"/>
    </row>
    <row r="25" s="1" customFormat="1" ht="12" spans="1:15">
      <c r="A25" s="21">
        <v>19</v>
      </c>
      <c r="B25" s="23" t="s">
        <v>444</v>
      </c>
      <c r="C25" s="24"/>
      <c r="D25" s="24"/>
      <c r="E25" s="25"/>
      <c r="F25" s="26" t="s">
        <v>445</v>
      </c>
      <c r="G25" s="30"/>
      <c r="H25" s="35"/>
      <c r="I25" s="21"/>
      <c r="J25" s="34"/>
      <c r="K25" s="98" t="s">
        <v>445</v>
      </c>
      <c r="L25" s="30"/>
      <c r="M25" s="35"/>
      <c r="N25" s="21"/>
      <c r="O25" s="34"/>
    </row>
    <row r="26" s="1" customFormat="1" ht="12" spans="1:15">
      <c r="A26" s="21">
        <v>20</v>
      </c>
      <c r="B26" s="23" t="s">
        <v>446</v>
      </c>
      <c r="C26" s="24"/>
      <c r="D26" s="24"/>
      <c r="E26" s="25"/>
      <c r="F26" s="26" t="s">
        <v>447</v>
      </c>
      <c r="G26" s="30"/>
      <c r="H26" s="35"/>
      <c r="I26" s="21"/>
      <c r="J26" s="34"/>
      <c r="K26" s="26" t="s">
        <v>447</v>
      </c>
      <c r="L26" s="30"/>
      <c r="M26" s="35"/>
      <c r="N26" s="21"/>
      <c r="O26" s="34"/>
    </row>
    <row r="27" s="1" customFormat="1" ht="12" spans="1:15">
      <c r="A27" s="21">
        <v>21</v>
      </c>
      <c r="B27" s="23" t="s">
        <v>448</v>
      </c>
      <c r="C27" s="24"/>
      <c r="D27" s="24"/>
      <c r="E27" s="25"/>
      <c r="F27" s="26" t="s">
        <v>449</v>
      </c>
      <c r="G27" s="30"/>
      <c r="H27" s="35"/>
      <c r="I27" s="21"/>
      <c r="J27" s="34"/>
      <c r="K27" s="98" t="s">
        <v>449</v>
      </c>
      <c r="L27" s="30"/>
      <c r="M27" s="35"/>
      <c r="N27" s="21"/>
      <c r="O27" s="34"/>
    </row>
    <row r="28" s="1" customFormat="1" ht="12" spans="1:15">
      <c r="A28" s="21">
        <v>22</v>
      </c>
      <c r="B28" s="23" t="s">
        <v>450</v>
      </c>
      <c r="C28" s="24"/>
      <c r="D28" s="24"/>
      <c r="E28" s="25"/>
      <c r="F28" s="26" t="s">
        <v>451</v>
      </c>
      <c r="G28" s="30"/>
      <c r="H28" s="35"/>
      <c r="I28" s="21"/>
      <c r="J28" s="34"/>
      <c r="K28" s="98" t="s">
        <v>451</v>
      </c>
      <c r="L28" s="30"/>
      <c r="M28" s="35"/>
      <c r="N28" s="21"/>
      <c r="O28" s="34"/>
    </row>
    <row r="29" s="1" customFormat="1" ht="12" spans="1:15">
      <c r="A29" s="21">
        <v>23</v>
      </c>
      <c r="B29" s="23" t="s">
        <v>452</v>
      </c>
      <c r="C29" s="24"/>
      <c r="D29" s="24"/>
      <c r="E29" s="25"/>
      <c r="F29" s="299" t="s">
        <v>432</v>
      </c>
      <c r="G29" s="30"/>
      <c r="H29" s="35"/>
      <c r="I29" s="21"/>
      <c r="J29" s="34"/>
      <c r="K29" s="300" t="s">
        <v>432</v>
      </c>
      <c r="L29" s="30"/>
      <c r="M29" s="35"/>
      <c r="N29" s="21"/>
      <c r="O29" s="34"/>
    </row>
    <row r="30" s="1" customFormat="1" spans="1:15">
      <c r="A30" s="21">
        <v>24</v>
      </c>
      <c r="B30" s="23" t="s">
        <v>453</v>
      </c>
      <c r="C30" s="24"/>
      <c r="D30" s="24"/>
      <c r="E30" s="25"/>
      <c r="F30" s="299" t="s">
        <v>432</v>
      </c>
      <c r="G30" s="30"/>
      <c r="H30" s="35"/>
      <c r="I30" s="100"/>
      <c r="J30" s="101"/>
      <c r="K30" s="300" t="s">
        <v>432</v>
      </c>
      <c r="L30" s="30"/>
      <c r="M30" s="35"/>
      <c r="N30" s="100"/>
      <c r="O30" s="101"/>
    </row>
    <row r="31" s="1" customFormat="1" spans="1:15">
      <c r="A31" s="21"/>
      <c r="B31" s="36" t="s">
        <v>454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02"/>
    </row>
    <row r="32" s="1" customFormat="1" ht="12" spans="1:15">
      <c r="A32" s="21">
        <v>25</v>
      </c>
      <c r="B32" s="23" t="s">
        <v>455</v>
      </c>
      <c r="C32" s="24"/>
      <c r="D32" s="24"/>
      <c r="E32" s="25"/>
      <c r="F32" s="26" t="s">
        <v>416</v>
      </c>
      <c r="G32" s="30"/>
      <c r="H32" s="35"/>
      <c r="I32" s="99"/>
      <c r="J32" s="97"/>
      <c r="K32" s="98" t="s">
        <v>416</v>
      </c>
      <c r="L32" s="30"/>
      <c r="M32" s="35"/>
      <c r="N32" s="99"/>
      <c r="O32" s="97"/>
    </row>
    <row r="33" s="1" customFormat="1" spans="1:15">
      <c r="A33" s="21">
        <v>26</v>
      </c>
      <c r="B33" s="23" t="s">
        <v>456</v>
      </c>
      <c r="C33" s="24"/>
      <c r="D33" s="24"/>
      <c r="E33" s="25"/>
      <c r="F33" s="26" t="s">
        <v>457</v>
      </c>
      <c r="G33" s="30"/>
      <c r="H33" s="35"/>
      <c r="I33" s="100"/>
      <c r="J33" s="101"/>
      <c r="K33" s="98" t="s">
        <v>457</v>
      </c>
      <c r="L33" s="30"/>
      <c r="M33" s="35"/>
      <c r="N33" s="100"/>
      <c r="O33" s="101"/>
    </row>
    <row r="34" s="1" customFormat="1" ht="12" spans="1:15">
      <c r="A34" s="21"/>
      <c r="B34" s="41" t="s">
        <v>458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103"/>
    </row>
    <row r="35" s="1" customFormat="1" ht="12" spans="1:15">
      <c r="A35" s="21">
        <v>28</v>
      </c>
      <c r="B35" s="23" t="s">
        <v>459</v>
      </c>
      <c r="C35" s="23" t="s">
        <v>460</v>
      </c>
      <c r="D35" s="24"/>
      <c r="E35" s="25"/>
      <c r="F35" s="26" t="s">
        <v>461</v>
      </c>
      <c r="G35" s="27"/>
      <c r="H35" s="26" t="s">
        <v>462</v>
      </c>
      <c r="I35" s="30"/>
      <c r="J35" s="27"/>
      <c r="K35" s="26" t="s">
        <v>461</v>
      </c>
      <c r="L35" s="27"/>
      <c r="M35" s="26" t="s">
        <v>462</v>
      </c>
      <c r="N35" s="30"/>
      <c r="O35" s="35"/>
    </row>
    <row r="36" s="1" customFormat="1" ht="12" spans="1:15">
      <c r="A36" s="21">
        <v>29</v>
      </c>
      <c r="B36" s="23" t="s">
        <v>463</v>
      </c>
      <c r="C36" s="25"/>
      <c r="D36" s="33" t="s">
        <v>464</v>
      </c>
      <c r="E36" s="33" t="s">
        <v>465</v>
      </c>
      <c r="F36" s="299" t="s">
        <v>432</v>
      </c>
      <c r="G36" s="27"/>
      <c r="H36" s="299" t="s">
        <v>432</v>
      </c>
      <c r="I36" s="30"/>
      <c r="J36" s="27"/>
      <c r="K36" s="299" t="s">
        <v>432</v>
      </c>
      <c r="L36" s="27"/>
      <c r="M36" s="299" t="s">
        <v>432</v>
      </c>
      <c r="N36" s="30"/>
      <c r="O36" s="35"/>
    </row>
    <row r="37" s="1" customFormat="1" ht="12" spans="1:15">
      <c r="A37" s="21">
        <v>30</v>
      </c>
      <c r="B37" s="23" t="s">
        <v>466</v>
      </c>
      <c r="C37" s="25"/>
      <c r="D37" s="33" t="s">
        <v>464</v>
      </c>
      <c r="E37" s="33" t="s">
        <v>465</v>
      </c>
      <c r="F37" s="299" t="s">
        <v>432</v>
      </c>
      <c r="G37" s="27"/>
      <c r="H37" s="299" t="s">
        <v>432</v>
      </c>
      <c r="I37" s="30"/>
      <c r="J37" s="27"/>
      <c r="K37" s="299" t="s">
        <v>432</v>
      </c>
      <c r="L37" s="27"/>
      <c r="M37" s="299" t="s">
        <v>432</v>
      </c>
      <c r="N37" s="30"/>
      <c r="O37" s="35"/>
    </row>
    <row r="38" s="1" customFormat="1" ht="12" spans="1:15">
      <c r="A38" s="21">
        <v>31</v>
      </c>
      <c r="B38" s="23" t="s">
        <v>467</v>
      </c>
      <c r="C38" s="25"/>
      <c r="D38" s="33" t="s">
        <v>464</v>
      </c>
      <c r="E38" s="33" t="s">
        <v>465</v>
      </c>
      <c r="F38" s="299" t="s">
        <v>432</v>
      </c>
      <c r="G38" s="27"/>
      <c r="H38" s="26">
        <v>156</v>
      </c>
      <c r="I38" s="30"/>
      <c r="J38" s="27"/>
      <c r="K38" s="299" t="s">
        <v>432</v>
      </c>
      <c r="L38" s="27"/>
      <c r="M38" s="26">
        <v>156</v>
      </c>
      <c r="N38" s="30"/>
      <c r="O38" s="35"/>
    </row>
    <row r="39" s="1" customFormat="1" ht="12" spans="1:15">
      <c r="A39" s="21">
        <v>32</v>
      </c>
      <c r="B39" s="23" t="s">
        <v>468</v>
      </c>
      <c r="C39" s="25"/>
      <c r="D39" s="33" t="s">
        <v>464</v>
      </c>
      <c r="E39" s="33" t="s">
        <v>465</v>
      </c>
      <c r="F39" s="299" t="s">
        <v>432</v>
      </c>
      <c r="G39" s="27"/>
      <c r="H39" s="26">
        <v>4.5</v>
      </c>
      <c r="I39" s="30"/>
      <c r="J39" s="27"/>
      <c r="K39" s="299" t="s">
        <v>432</v>
      </c>
      <c r="L39" s="27"/>
      <c r="M39" s="26">
        <v>4.5</v>
      </c>
      <c r="N39" s="30"/>
      <c r="O39" s="35"/>
    </row>
    <row r="40" s="1" customFormat="1" spans="1:15">
      <c r="A40" s="21">
        <v>33</v>
      </c>
      <c r="B40" s="43" t="s">
        <v>469</v>
      </c>
      <c r="C40" s="44"/>
      <c r="D40" s="44"/>
      <c r="E40" s="45"/>
      <c r="F40" s="46"/>
      <c r="G40" s="47"/>
      <c r="H40" s="47"/>
      <c r="I40" s="47"/>
      <c r="J40" s="104"/>
      <c r="K40" s="46"/>
      <c r="L40" s="47"/>
      <c r="M40" s="47"/>
      <c r="N40" s="47"/>
      <c r="O40" s="105"/>
    </row>
    <row r="41" s="1" customFormat="1" spans="1:15">
      <c r="A41" s="48">
        <v>34</v>
      </c>
      <c r="B41" s="49" t="s">
        <v>470</v>
      </c>
      <c r="C41" s="50"/>
      <c r="D41" s="50"/>
      <c r="E41" s="51"/>
      <c r="F41" s="52"/>
      <c r="G41" s="53"/>
      <c r="H41" s="53"/>
      <c r="I41" s="53"/>
      <c r="J41" s="106"/>
      <c r="K41" s="107"/>
      <c r="L41" s="53"/>
      <c r="M41" s="53"/>
      <c r="N41" s="53"/>
      <c r="O41" s="108"/>
    </row>
    <row r="42" ht="15" spans="1:15">
      <c r="A42" s="54" t="s">
        <v>471</v>
      </c>
      <c r="B42" s="55"/>
      <c r="C42" s="55"/>
      <c r="D42" s="55"/>
      <c r="E42" s="56"/>
      <c r="F42" s="57" t="s">
        <v>472</v>
      </c>
      <c r="G42" s="58"/>
      <c r="H42" s="58"/>
      <c r="I42" s="58"/>
      <c r="J42" s="109"/>
      <c r="K42" s="57" t="s">
        <v>472</v>
      </c>
      <c r="L42" s="58"/>
      <c r="M42" s="58"/>
      <c r="N42" s="58"/>
      <c r="O42" s="110"/>
    </row>
    <row r="43" ht="15" spans="1:15">
      <c r="A43" s="59"/>
      <c r="B43" s="60"/>
      <c r="C43" s="60"/>
      <c r="D43" s="60"/>
      <c r="E43" s="61"/>
      <c r="F43" s="62"/>
      <c r="G43" s="63"/>
      <c r="H43" s="63"/>
      <c r="I43" s="63"/>
      <c r="J43" s="111"/>
      <c r="K43" s="62"/>
      <c r="L43" s="63"/>
      <c r="M43" s="63"/>
      <c r="N43" s="63"/>
      <c r="O43" s="112"/>
    </row>
    <row r="44" ht="15" spans="1:15">
      <c r="A44" s="59"/>
      <c r="B44" s="60"/>
      <c r="C44" s="60"/>
      <c r="D44" s="60"/>
      <c r="E44" s="61"/>
      <c r="F44" s="54" t="s">
        <v>473</v>
      </c>
      <c r="G44" s="55"/>
      <c r="H44" s="55"/>
      <c r="I44" s="55"/>
      <c r="J44" s="113"/>
      <c r="K44" s="54" t="s">
        <v>473</v>
      </c>
      <c r="L44" s="55"/>
      <c r="M44" s="55"/>
      <c r="N44" s="55"/>
      <c r="O44" s="56"/>
    </row>
    <row r="45" ht="15.75" spans="1:15">
      <c r="A45" s="64"/>
      <c r="B45" s="65"/>
      <c r="C45" s="65"/>
      <c r="D45" s="65"/>
      <c r="E45" s="66"/>
      <c r="F45" s="67"/>
      <c r="G45" s="68"/>
      <c r="H45" s="68"/>
      <c r="I45" s="68"/>
      <c r="J45" s="114"/>
      <c r="K45" s="67"/>
      <c r="L45" s="68"/>
      <c r="M45" s="68"/>
      <c r="N45" s="68"/>
      <c r="O45" s="115"/>
    </row>
    <row r="46" ht="15" spans="1:15">
      <c r="A46" s="69"/>
      <c r="B46" s="69"/>
      <c r="C46" s="69"/>
      <c r="D46" s="70"/>
      <c r="E46" s="71"/>
      <c r="F46" s="72"/>
      <c r="G46" s="72"/>
      <c r="H46" s="72"/>
      <c r="I46" s="72"/>
      <c r="J46" s="72"/>
      <c r="K46" s="75"/>
      <c r="L46" s="75"/>
      <c r="M46" s="75"/>
      <c r="N46" s="75"/>
      <c r="O46" s="116"/>
    </row>
    <row r="47" ht="15" spans="1:15">
      <c r="A47" s="69"/>
      <c r="B47" s="69"/>
      <c r="C47" s="69"/>
      <c r="D47" s="73">
        <v>0</v>
      </c>
      <c r="E47" s="74"/>
      <c r="F47" s="75">
        <v>20101125</v>
      </c>
      <c r="G47" s="75"/>
      <c r="H47" s="75" t="s">
        <v>474</v>
      </c>
      <c r="I47" s="75"/>
      <c r="J47" s="75"/>
      <c r="K47" s="75" t="s">
        <v>475</v>
      </c>
      <c r="L47" s="75"/>
      <c r="M47" s="75" t="s">
        <v>476</v>
      </c>
      <c r="N47" s="75"/>
      <c r="O47" s="116"/>
    </row>
    <row r="48" s="2" customFormat="1" ht="15.75" spans="1:15">
      <c r="A48" s="69"/>
      <c r="B48" s="69"/>
      <c r="C48" s="69"/>
      <c r="D48" s="76" t="s">
        <v>477</v>
      </c>
      <c r="E48" s="77"/>
      <c r="F48" s="78" t="s">
        <v>478</v>
      </c>
      <c r="G48" s="78"/>
      <c r="H48" s="78" t="s">
        <v>479</v>
      </c>
      <c r="I48" s="78"/>
      <c r="J48" s="78"/>
      <c r="K48" s="78" t="s">
        <v>480</v>
      </c>
      <c r="L48" s="78"/>
      <c r="M48" s="78" t="s">
        <v>481</v>
      </c>
      <c r="N48" s="78"/>
      <c r="O48" s="117"/>
    </row>
    <row r="49" s="2" customFormat="1" ht="15" spans="1: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="2" customFormat="1" ht="15" spans="1: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</sheetData>
  <mergeCells count="145">
    <mergeCell ref="F1:J1"/>
    <mergeCell ref="K1:O1"/>
    <mergeCell ref="F2:J2"/>
    <mergeCell ref="F3:J3"/>
    <mergeCell ref="K3:O3"/>
    <mergeCell ref="A4:E4"/>
    <mergeCell ref="F4:H4"/>
    <mergeCell ref="K4:M4"/>
    <mergeCell ref="C5:E5"/>
    <mergeCell ref="F5:G5"/>
    <mergeCell ref="H5:J5"/>
    <mergeCell ref="K5:L5"/>
    <mergeCell ref="M5:O5"/>
    <mergeCell ref="B6:E6"/>
    <mergeCell ref="F6:J6"/>
    <mergeCell ref="K6:O6"/>
    <mergeCell ref="B7:E7"/>
    <mergeCell ref="F7:J7"/>
    <mergeCell ref="K7:O7"/>
    <mergeCell ref="B8:E8"/>
    <mergeCell ref="F8:J8"/>
    <mergeCell ref="K8:O8"/>
    <mergeCell ref="B9:O9"/>
    <mergeCell ref="B10:E10"/>
    <mergeCell ref="F10:H10"/>
    <mergeCell ref="K10:M10"/>
    <mergeCell ref="B11:E11"/>
    <mergeCell ref="F11:H11"/>
    <mergeCell ref="K11:M11"/>
    <mergeCell ref="B12:E12"/>
    <mergeCell ref="F12:H12"/>
    <mergeCell ref="K12:M12"/>
    <mergeCell ref="B13:E13"/>
    <mergeCell ref="F13:H13"/>
    <mergeCell ref="K13:M13"/>
    <mergeCell ref="B14:E14"/>
    <mergeCell ref="F14:H14"/>
    <mergeCell ref="K14:M14"/>
    <mergeCell ref="B15:E15"/>
    <mergeCell ref="F15:H15"/>
    <mergeCell ref="K15:M15"/>
    <mergeCell ref="B16:E16"/>
    <mergeCell ref="F16:H16"/>
    <mergeCell ref="K16:M16"/>
    <mergeCell ref="B17:E17"/>
    <mergeCell ref="F17:H17"/>
    <mergeCell ref="K17:M17"/>
    <mergeCell ref="B18:E18"/>
    <mergeCell ref="F18:H18"/>
    <mergeCell ref="K18:M18"/>
    <mergeCell ref="B19:O19"/>
    <mergeCell ref="B20:E20"/>
    <mergeCell ref="F20:H20"/>
    <mergeCell ref="K20:M20"/>
    <mergeCell ref="B21:E21"/>
    <mergeCell ref="F21:H21"/>
    <mergeCell ref="K21:M21"/>
    <mergeCell ref="B22:E22"/>
    <mergeCell ref="F22:H22"/>
    <mergeCell ref="K22:M22"/>
    <mergeCell ref="B23:E23"/>
    <mergeCell ref="F23:H23"/>
    <mergeCell ref="K23:M23"/>
    <mergeCell ref="B24:E24"/>
    <mergeCell ref="F24:H24"/>
    <mergeCell ref="K24:M24"/>
    <mergeCell ref="B25:E25"/>
    <mergeCell ref="F25:H25"/>
    <mergeCell ref="K25:M25"/>
    <mergeCell ref="B26:E26"/>
    <mergeCell ref="F26:H26"/>
    <mergeCell ref="K26:M26"/>
    <mergeCell ref="B27:E27"/>
    <mergeCell ref="F27:H27"/>
    <mergeCell ref="K27:M27"/>
    <mergeCell ref="B28:E28"/>
    <mergeCell ref="F28:H28"/>
    <mergeCell ref="K28:M28"/>
    <mergeCell ref="B29:E29"/>
    <mergeCell ref="F29:H29"/>
    <mergeCell ref="K29:M29"/>
    <mergeCell ref="B30:E30"/>
    <mergeCell ref="F30:H30"/>
    <mergeCell ref="K30:M30"/>
    <mergeCell ref="B31:O31"/>
    <mergeCell ref="B32:E32"/>
    <mergeCell ref="F32:H32"/>
    <mergeCell ref="K32:M32"/>
    <mergeCell ref="B33:E33"/>
    <mergeCell ref="F33:H33"/>
    <mergeCell ref="K33:M33"/>
    <mergeCell ref="B34:O34"/>
    <mergeCell ref="C35:E35"/>
    <mergeCell ref="F35:G35"/>
    <mergeCell ref="H35:J35"/>
    <mergeCell ref="K35:L35"/>
    <mergeCell ref="M35:O35"/>
    <mergeCell ref="B36:C36"/>
    <mergeCell ref="F36:G36"/>
    <mergeCell ref="H36:J36"/>
    <mergeCell ref="K36:L36"/>
    <mergeCell ref="M36:O36"/>
    <mergeCell ref="B37:C37"/>
    <mergeCell ref="F37:G37"/>
    <mergeCell ref="H37:J37"/>
    <mergeCell ref="K37:L37"/>
    <mergeCell ref="M37:O37"/>
    <mergeCell ref="B38:C38"/>
    <mergeCell ref="F38:G38"/>
    <mergeCell ref="H38:J38"/>
    <mergeCell ref="K38:L38"/>
    <mergeCell ref="M38:O38"/>
    <mergeCell ref="B39:C39"/>
    <mergeCell ref="F39:G39"/>
    <mergeCell ref="H39:J39"/>
    <mergeCell ref="K39:L39"/>
    <mergeCell ref="M39:O39"/>
    <mergeCell ref="B40:E40"/>
    <mergeCell ref="F40:J40"/>
    <mergeCell ref="K40:O40"/>
    <mergeCell ref="B41:E41"/>
    <mergeCell ref="F41:J41"/>
    <mergeCell ref="K41:O41"/>
    <mergeCell ref="F42:J42"/>
    <mergeCell ref="K42:O42"/>
    <mergeCell ref="F44:J44"/>
    <mergeCell ref="K44:O44"/>
    <mergeCell ref="D46:E46"/>
    <mergeCell ref="F46:G46"/>
    <mergeCell ref="H46:J46"/>
    <mergeCell ref="K46:L46"/>
    <mergeCell ref="M46:O46"/>
    <mergeCell ref="D47:E47"/>
    <mergeCell ref="F47:G47"/>
    <mergeCell ref="H47:J47"/>
    <mergeCell ref="K47:L47"/>
    <mergeCell ref="M47:O47"/>
    <mergeCell ref="D48:E48"/>
    <mergeCell ref="F48:G48"/>
    <mergeCell ref="H48:J48"/>
    <mergeCell ref="K48:L48"/>
    <mergeCell ref="M48:O48"/>
    <mergeCell ref="A1:E3"/>
    <mergeCell ref="A46:C48"/>
    <mergeCell ref="A42:E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3、CTA阀门检修委托单1</vt:lpstr>
      <vt:lpstr>Sheet5</vt:lpstr>
      <vt:lpstr>Sheet3</vt:lpstr>
      <vt:lpstr>Sheet4</vt:lpstr>
      <vt:lpstr>Sheet2</vt:lpstr>
      <vt:lpstr>Sheet1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hmlin[林煌敏_FHC]</dc:creator>
  <cp:lastModifiedBy>清华</cp:lastModifiedBy>
  <dcterms:created xsi:type="dcterms:W3CDTF">2006-09-13T03:21:00Z</dcterms:created>
  <cp:lastPrinted>2024-01-02T07:59:00Z</cp:lastPrinted>
  <dcterms:modified xsi:type="dcterms:W3CDTF">2024-05-21T03:33:18Z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eb937446cd924bc892893250476b3f40</vt:lpwstr>
  </property>
</Properties>
</file>