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925" windowHeight="10725"/>
  </bookViews>
  <sheets>
    <sheet name="Sheet1" sheetId="1" r:id="rId1"/>
  </sheets>
  <definedNames>
    <definedName name="_xlnm._FilterDatabase" localSheetId="0" hidden="1">Sheet1!$A$2:$R$95</definedName>
    <definedName name="_xlnm.Print_Titles" localSheetId="0">Sheet1!$1:$2</definedName>
  </definedNames>
  <calcPr calcId="125725"/>
</workbook>
</file>

<file path=xl/calcChain.xml><?xml version="1.0" encoding="utf-8"?>
<calcChain xmlns="http://schemas.openxmlformats.org/spreadsheetml/2006/main">
  <c r="P93" i="1"/>
  <c r="L93"/>
  <c r="P92"/>
  <c r="L92"/>
  <c r="P91"/>
  <c r="L91"/>
  <c r="P90"/>
  <c r="L90"/>
  <c r="P89"/>
  <c r="L89"/>
  <c r="P88"/>
  <c r="L88"/>
  <c r="P87"/>
  <c r="L87"/>
  <c r="P86"/>
  <c r="L86"/>
  <c r="P85"/>
  <c r="L85"/>
  <c r="P84"/>
  <c r="L84"/>
  <c r="L83"/>
  <c r="P82"/>
  <c r="L82"/>
  <c r="P81"/>
  <c r="L81"/>
  <c r="P80"/>
  <c r="L80"/>
  <c r="P79"/>
  <c r="L79"/>
  <c r="P78"/>
  <c r="L78"/>
  <c r="P77"/>
  <c r="L77"/>
  <c r="P76"/>
  <c r="L76"/>
  <c r="P75"/>
  <c r="L75"/>
  <c r="P74"/>
  <c r="L74"/>
  <c r="P73"/>
  <c r="L73"/>
  <c r="P72"/>
  <c r="L72"/>
  <c r="P71"/>
  <c r="L71"/>
  <c r="P70"/>
  <c r="L70"/>
  <c r="J70"/>
  <c r="P69"/>
  <c r="L69"/>
  <c r="J69"/>
  <c r="P68"/>
  <c r="J68"/>
  <c r="L68" s="1"/>
  <c r="P67"/>
  <c r="J67"/>
  <c r="L67" s="1"/>
  <c r="P66"/>
  <c r="L66"/>
  <c r="J66"/>
  <c r="P65"/>
  <c r="J65"/>
  <c r="L65" s="1"/>
  <c r="P64"/>
  <c r="J64"/>
  <c r="L64" s="1"/>
  <c r="P63"/>
  <c r="J63"/>
  <c r="L63" s="1"/>
  <c r="P62"/>
  <c r="J62"/>
  <c r="L62" s="1"/>
  <c r="P61"/>
  <c r="J61"/>
  <c r="L61" s="1"/>
  <c r="P60"/>
  <c r="J60"/>
  <c r="L60" s="1"/>
  <c r="P59"/>
  <c r="J59"/>
  <c r="L59" s="1"/>
  <c r="P58"/>
  <c r="J58"/>
  <c r="L58" s="1"/>
  <c r="P57"/>
  <c r="J57"/>
  <c r="L57" s="1"/>
  <c r="P56"/>
  <c r="J56"/>
  <c r="L56" s="1"/>
  <c r="P55"/>
  <c r="J55"/>
  <c r="L55" s="1"/>
  <c r="P54"/>
  <c r="J54"/>
  <c r="L54" s="1"/>
  <c r="P53"/>
  <c r="J53"/>
  <c r="L53" s="1"/>
  <c r="P52"/>
  <c r="J52"/>
  <c r="L52" s="1"/>
  <c r="P51"/>
  <c r="J51"/>
  <c r="L51" s="1"/>
  <c r="P50"/>
  <c r="L50"/>
  <c r="J50"/>
  <c r="P49"/>
  <c r="J49"/>
  <c r="L49" s="1"/>
  <c r="P48"/>
  <c r="J48"/>
  <c r="L48" s="1"/>
  <c r="P47"/>
  <c r="J47"/>
  <c r="L47" s="1"/>
  <c r="P46"/>
  <c r="J46"/>
  <c r="L46" s="1"/>
  <c r="P45"/>
  <c r="L45"/>
  <c r="P44"/>
  <c r="L44"/>
  <c r="P43"/>
  <c r="L43"/>
  <c r="P42"/>
  <c r="L42"/>
  <c r="P41"/>
  <c r="L41"/>
  <c r="P40"/>
  <c r="L40"/>
  <c r="P39"/>
  <c r="L39"/>
  <c r="P38"/>
  <c r="L38"/>
  <c r="P37"/>
  <c r="L37"/>
  <c r="P36"/>
  <c r="L36"/>
  <c r="P35"/>
  <c r="L35"/>
  <c r="P34"/>
  <c r="L34"/>
  <c r="P33"/>
  <c r="L33"/>
  <c r="P32"/>
  <c r="L32"/>
  <c r="P31"/>
  <c r="L31"/>
  <c r="P30"/>
  <c r="L30"/>
  <c r="P29"/>
  <c r="L29"/>
  <c r="P28"/>
  <c r="L28"/>
  <c r="P27"/>
  <c r="L27"/>
  <c r="P26"/>
  <c r="L26"/>
  <c r="P25"/>
  <c r="L25"/>
  <c r="P24"/>
  <c r="J24"/>
  <c r="L24" s="1"/>
  <c r="P23"/>
  <c r="J23"/>
  <c r="L23" s="1"/>
  <c r="P22"/>
  <c r="J22"/>
  <c r="L22" s="1"/>
  <c r="P21"/>
  <c r="J21"/>
  <c r="L21" s="1"/>
  <c r="P20"/>
  <c r="J20"/>
  <c r="L20" s="1"/>
  <c r="P19"/>
  <c r="J19"/>
  <c r="L19" s="1"/>
  <c r="P18"/>
  <c r="J18"/>
  <c r="L18" s="1"/>
  <c r="P17"/>
  <c r="J17"/>
  <c r="L17" s="1"/>
  <c r="P16"/>
  <c r="J16"/>
  <c r="L16" s="1"/>
  <c r="P15"/>
  <c r="J15"/>
  <c r="L15" s="1"/>
  <c r="P14"/>
  <c r="J14"/>
  <c r="L14" s="1"/>
  <c r="P13"/>
  <c r="J13"/>
  <c r="L13" s="1"/>
  <c r="P12"/>
  <c r="J12"/>
  <c r="L12" s="1"/>
  <c r="P11"/>
  <c r="L11"/>
  <c r="J11"/>
  <c r="P10"/>
  <c r="J10"/>
  <c r="L10" s="1"/>
  <c r="P9"/>
  <c r="J9"/>
  <c r="L9" s="1"/>
  <c r="P8"/>
  <c r="J8"/>
  <c r="L8" s="1"/>
  <c r="P7"/>
  <c r="J7"/>
  <c r="L7" s="1"/>
  <c r="P6"/>
  <c r="J6"/>
  <c r="L6" s="1"/>
  <c r="P5"/>
  <c r="J5"/>
  <c r="L5" s="1"/>
  <c r="P4"/>
  <c r="J4"/>
  <c r="L4" s="1"/>
  <c r="P3"/>
  <c r="J3"/>
  <c r="L3" s="1"/>
</calcChain>
</file>

<file path=xl/sharedStrings.xml><?xml version="1.0" encoding="utf-8"?>
<sst xmlns="http://schemas.openxmlformats.org/spreadsheetml/2006/main" count="854" uniqueCount="229">
  <si>
    <t>序号</t>
  </si>
  <si>
    <t>使用部位</t>
  </si>
  <si>
    <t>标高</t>
  </si>
  <si>
    <t>名称</t>
  </si>
  <si>
    <t>位置</t>
  </si>
  <si>
    <t>规格</t>
  </si>
  <si>
    <t>度数°</t>
  </si>
  <si>
    <t>型号</t>
  </si>
  <si>
    <t>数量</t>
  </si>
  <si>
    <t>平方数</t>
  </si>
  <si>
    <t>单位重量</t>
  </si>
  <si>
    <t>合计重量</t>
  </si>
  <si>
    <t>预制程度</t>
  </si>
  <si>
    <t>使用塔号</t>
  </si>
  <si>
    <t>计算公式</t>
  </si>
  <si>
    <t>编号</t>
  </si>
  <si>
    <t>位号-高度-编号-数量</t>
  </si>
  <si>
    <t>花纹钢板式平台</t>
  </si>
  <si>
    <t>EL12000</t>
  </si>
  <si>
    <t>花纹钢板</t>
  </si>
  <si>
    <t>F1</t>
  </si>
  <si>
    <t>6mm</t>
  </si>
  <si>
    <t>1569*1049*1600</t>
  </si>
  <si>
    <t>成品</t>
  </si>
  <si>
    <t>C-102A</t>
  </si>
  <si>
    <t>(宽+宽)/2*高*数量*单位重量</t>
  </si>
  <si>
    <t>C-102A-EL12000-F1-1</t>
  </si>
  <si>
    <t>F2</t>
  </si>
  <si>
    <t>1049*1323*1900</t>
  </si>
  <si>
    <t>C-102A-EL12000-F2-1</t>
  </si>
  <si>
    <t>F3</t>
  </si>
  <si>
    <t>1323*1700*1600</t>
  </si>
  <si>
    <t>C-102A-EL12000-F3-1</t>
  </si>
  <si>
    <t>EL14000</t>
  </si>
  <si>
    <t>1260*950*1300</t>
  </si>
  <si>
    <t>C-102A-EL14000-F1-12</t>
  </si>
  <si>
    <t>EL16800</t>
  </si>
  <si>
    <t>C-102A-EL16800-F1-22</t>
  </si>
  <si>
    <t>EL21400</t>
  </si>
  <si>
    <t>25°</t>
  </si>
  <si>
    <t>1210*910*1600</t>
  </si>
  <si>
    <t>C-102A-EL21400-F1-14</t>
  </si>
  <si>
    <t>20°</t>
  </si>
  <si>
    <t>980*710*1600</t>
  </si>
  <si>
    <t>C-102A-EL21400-F2-4</t>
  </si>
  <si>
    <t>EL25000</t>
  </si>
  <si>
    <t>23°</t>
  </si>
  <si>
    <t>1100*800*1600</t>
  </si>
  <si>
    <t>C-102A-EL25000-F1-2</t>
  </si>
  <si>
    <t>1220*900*1600</t>
  </si>
  <si>
    <t>C-102A-EL25000-F2-2</t>
  </si>
  <si>
    <t>993*714*1600</t>
  </si>
  <si>
    <t>C-102A-EL25000-F3-22</t>
  </si>
  <si>
    <t>F4</t>
  </si>
  <si>
    <t>24°</t>
  </si>
  <si>
    <t>1190*856*1600</t>
  </si>
  <si>
    <t>C-102A-EL25000-F4-2</t>
  </si>
  <si>
    <t>F5</t>
  </si>
  <si>
    <t>18°</t>
  </si>
  <si>
    <t>893*642*1600</t>
  </si>
  <si>
    <t>C-102A-EL25000-F5-4</t>
  </si>
  <si>
    <t>EL30600</t>
  </si>
  <si>
    <t>21°</t>
  </si>
  <si>
    <t>1042*749*1600</t>
  </si>
  <si>
    <t>C-102A-EL30600-F1-2</t>
  </si>
  <si>
    <t>17°</t>
  </si>
  <si>
    <t>843*606*1600</t>
  </si>
  <si>
    <t>C-102A-EL30600-F2-8</t>
  </si>
  <si>
    <t>992*714*1600</t>
  </si>
  <si>
    <t>C-102A-EL30600-F3-16</t>
  </si>
  <si>
    <t>EL35200</t>
  </si>
  <si>
    <t>1255*960*1300</t>
  </si>
  <si>
    <t>C-102A-EL35200-F1-7</t>
  </si>
  <si>
    <t>EL39700</t>
  </si>
  <si>
    <t>C-102A-EL39700-F2-2</t>
  </si>
  <si>
    <t>EL43400</t>
  </si>
  <si>
    <t>842*606*1600</t>
  </si>
  <si>
    <t>C-102A-EL43400-F1-2</t>
  </si>
  <si>
    <t>19°</t>
  </si>
  <si>
    <t>943*678*1600</t>
  </si>
  <si>
    <t>C-102A-EL43400-F2-2</t>
  </si>
  <si>
    <t>15°</t>
  </si>
  <si>
    <t>744*535*1600</t>
  </si>
  <si>
    <t>C-102A-EL43400-F3-2</t>
  </si>
  <si>
    <t>C-102A-EL43400-F4-8</t>
  </si>
  <si>
    <t>C-102A-EL43400-F5-12</t>
  </si>
  <si>
    <t>直爬梯</t>
  </si>
  <si>
    <t>爬梯</t>
  </si>
  <si>
    <t>T1</t>
  </si>
  <si>
    <t>角铁75*8、圆钢φ20、扁钢50*4、扁钢30*4</t>
  </si>
  <si>
    <t>每米爬梯：角钢2米、圆钢1.5米、扁钢3.67米、扁钢5米</t>
  </si>
  <si>
    <t>每米爬梯含            （75*8角钢2米）         （φ20圆钢1.5米）    （50*4扁钢3.9米）   （30*4扁钢5米）         角钢每米重量9.03kg      圆钢每米重量2.47kg     50*4扁钢每米重量1.57kg      30*4扁钢每米重量0.942kg     计算公式：（9.03*2）+（2.47*1.5）+(1.57*3.9)+(0.942*5)=33kg</t>
  </si>
  <si>
    <t>C-102A-EL12000-T1</t>
  </si>
  <si>
    <t>EL14200</t>
  </si>
  <si>
    <t>C-102A-EL14200-T1</t>
  </si>
  <si>
    <t>C-102A-EL16800-T1</t>
  </si>
  <si>
    <t>C-102A-EL21400-T1</t>
  </si>
  <si>
    <t>C-102A-EL25000-T1</t>
  </si>
  <si>
    <t>C-102A-EL30600-T1</t>
  </si>
  <si>
    <t>C-102A-EL35200-T1</t>
  </si>
  <si>
    <t>C-102A-EL39700-T1</t>
  </si>
  <si>
    <t>C-102A-EL43400-T1</t>
  </si>
  <si>
    <t>EL46800</t>
  </si>
  <si>
    <t>C-102A-EL46800-T1</t>
  </si>
  <si>
    <t>EL50100</t>
  </si>
  <si>
    <t>C-102A-EL50100-T1</t>
  </si>
  <si>
    <t>EL53500</t>
  </si>
  <si>
    <t>C-102A-EL53500-T1</t>
  </si>
  <si>
    <t>EL57800</t>
  </si>
  <si>
    <t>C-102A-EL57800-T1</t>
  </si>
  <si>
    <t>EL61600</t>
  </si>
  <si>
    <t>C-102A-EL61600-T1</t>
  </si>
  <si>
    <t>EL65800</t>
  </si>
  <si>
    <t>C-102A-EL65800-T1</t>
  </si>
  <si>
    <t>EL69600</t>
  </si>
  <si>
    <t>C-102A-EL69600-T1</t>
  </si>
  <si>
    <t>EL74400</t>
  </si>
  <si>
    <t>C-102A-EL74400-T1</t>
  </si>
  <si>
    <t>EL77800</t>
  </si>
  <si>
    <t>C-102A-EL77800-T1</t>
  </si>
  <si>
    <t>EL82300</t>
  </si>
  <si>
    <t>C-102A-EL82300-T1</t>
  </si>
  <si>
    <t>EL86200</t>
  </si>
  <si>
    <t>C-102A-EL86200-T1</t>
  </si>
  <si>
    <t>EL10600</t>
  </si>
  <si>
    <t>1260*940*1300</t>
  </si>
  <si>
    <t>C-102B</t>
  </si>
  <si>
    <t>C-102B-EL10600-F1-7</t>
  </si>
  <si>
    <t>1286*630*1900</t>
  </si>
  <si>
    <t>C-102B-EL10600-F2-1</t>
  </si>
  <si>
    <t>630*824*2000</t>
  </si>
  <si>
    <t>C-102B-EL10600-F3-1</t>
  </si>
  <si>
    <t>824*1350*1900</t>
  </si>
  <si>
    <t>C-102B-EL10600-F4-1</t>
  </si>
  <si>
    <t>C-102B-EL14200-F1-10</t>
  </si>
  <si>
    <t>1260*1000*1300</t>
  </si>
  <si>
    <t>C-102B-EL16800-F1-27</t>
  </si>
  <si>
    <t>C-102B-EL21400-F1-6.6</t>
  </si>
  <si>
    <t>EL26800</t>
  </si>
  <si>
    <t>C-102B-EL26800-F1-16</t>
  </si>
  <si>
    <t>EL31500</t>
  </si>
  <si>
    <t>1260*960*1300</t>
  </si>
  <si>
    <t>C-102B-EL31500-F1-4</t>
  </si>
  <si>
    <t>EL36000</t>
  </si>
  <si>
    <t>C-102B-EL36000-F1-6</t>
  </si>
  <si>
    <t>EL41000</t>
  </si>
  <si>
    <t>C-102B-EL41000-F1-9</t>
  </si>
  <si>
    <t>EL46000</t>
  </si>
  <si>
    <t>C-102B-EL46000-F1-5</t>
  </si>
  <si>
    <t>C-102B-EL50100-F1-4</t>
  </si>
  <si>
    <t>C-102B-EL53500-F1-9</t>
  </si>
  <si>
    <t>C-102B-EL57800-F1-6</t>
  </si>
  <si>
    <t>C-102B-EL61600-F1-4</t>
  </si>
  <si>
    <t>C-102B-EL65800-F1-9</t>
  </si>
  <si>
    <t>C-102B-EL69600-F1-4</t>
  </si>
  <si>
    <t>EL73200</t>
  </si>
  <si>
    <t>C-102B-EL73200-F1-5</t>
  </si>
  <si>
    <t>EL78000</t>
  </si>
  <si>
    <t>C-102B-EL78000-F1-10</t>
  </si>
  <si>
    <t>C-102B-EL82300-F1-5</t>
  </si>
  <si>
    <t>C-102B-EL86200-F1-4</t>
  </si>
  <si>
    <t>EL90000</t>
  </si>
  <si>
    <t>C-102B-EL90000-F1-16</t>
  </si>
  <si>
    <t>EL93800</t>
  </si>
  <si>
    <t>1000*694*1160</t>
  </si>
  <si>
    <t>C-102B-EL93800-F1-24</t>
  </si>
  <si>
    <t>1000*600</t>
  </si>
  <si>
    <t>C-102B-EL93800-F2-12</t>
  </si>
  <si>
    <t>半成品</t>
  </si>
  <si>
    <t>C-102B-EL10600-T1</t>
  </si>
  <si>
    <t>C-102B-EL14200-T1</t>
  </si>
  <si>
    <t>C-102B-EL16800-T1</t>
  </si>
  <si>
    <t>C-102B-EL21400-T1</t>
  </si>
  <si>
    <t>EL26600</t>
  </si>
  <si>
    <t>C-102B-EL26600-T1</t>
  </si>
  <si>
    <t>C-102B-EL31500-T1</t>
  </si>
  <si>
    <t>C-102B-EL36000-T1</t>
  </si>
  <si>
    <t>C-102B-EL41000-T1</t>
  </si>
  <si>
    <t>C-102B-EL46000-T1</t>
  </si>
  <si>
    <t>C-102B-EL53500-T1</t>
  </si>
  <si>
    <t>C-102B-EL78000-T1</t>
  </si>
  <si>
    <t>裸材</t>
  </si>
  <si>
    <t>角钢</t>
  </si>
  <si>
    <t>100*80*10</t>
  </si>
  <si>
    <t>原材料</t>
  </si>
  <si>
    <t>C-102A   C-102B</t>
  </si>
  <si>
    <t>圈梁</t>
  </si>
  <si>
    <t>Q1</t>
  </si>
  <si>
    <t>（折弯、切割）</t>
  </si>
  <si>
    <t>C-102A   C-102B-Q1</t>
  </si>
  <si>
    <t>Q2</t>
  </si>
  <si>
    <t>切割、折弯、防腐</t>
  </si>
  <si>
    <t>C-102A   C-102B-Q2</t>
  </si>
  <si>
    <t>50*5</t>
  </si>
  <si>
    <t>防腐、切割</t>
  </si>
  <si>
    <t>C-102A   C-102B-T1</t>
  </si>
  <si>
    <t>T2</t>
  </si>
  <si>
    <t>防腐</t>
  </si>
  <si>
    <t>C-102A   C-102B-T2</t>
  </si>
  <si>
    <t>钢栏杆</t>
  </si>
  <si>
    <t>钢管</t>
  </si>
  <si>
    <t>G1</t>
  </si>
  <si>
    <t>φ40</t>
  </si>
  <si>
    <t>C-102A   C-102B-G1</t>
  </si>
  <si>
    <t>G2</t>
  </si>
  <si>
    <t>防腐、折弯</t>
  </si>
  <si>
    <t>C-102A   C-102B-G2</t>
  </si>
  <si>
    <t>扁钢</t>
  </si>
  <si>
    <t>T3</t>
  </si>
  <si>
    <t>60*6</t>
  </si>
  <si>
    <t>防腐，切割</t>
  </si>
  <si>
    <t>C-102A   C-102B-T3</t>
  </si>
  <si>
    <t>T4</t>
  </si>
  <si>
    <t>30*4</t>
  </si>
  <si>
    <t>C-102A   C-102B-T4</t>
  </si>
  <si>
    <t>平台支撑</t>
  </si>
  <si>
    <t>槽钢</t>
  </si>
  <si>
    <t>H1</t>
  </si>
  <si>
    <t>C-102A   C-102B-H1</t>
  </si>
  <si>
    <t>H2</t>
  </si>
  <si>
    <t>140*58*6</t>
  </si>
  <si>
    <t>C-102A   C-102B-H2</t>
  </si>
  <si>
    <t>备注：</t>
  </si>
  <si>
    <t>1、以上除锈均为动力除锈中锈</t>
  </si>
  <si>
    <t>成品预制材料33.2吨、半成品材料3.69吨、原材料10吨</t>
  </si>
  <si>
    <t>甲供材料明细表</t>
    <phoneticPr fontId="6" type="noConversion"/>
  </si>
  <si>
    <t>已防腐</t>
    <phoneticPr fontId="6" type="noConversion"/>
  </si>
  <si>
    <t>未防腐</t>
    <phoneticPr fontId="6" type="noConversion"/>
  </si>
  <si>
    <t>备注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</si>
</sst>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charset val="134"/>
      <scheme val="minor"/>
    </font>
    <font>
      <sz val="2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95"/>
  <sheetViews>
    <sheetView tabSelected="1" zoomScale="115" zoomScaleNormal="115" workbookViewId="0">
      <pane xSplit="1" ySplit="2" topLeftCell="B3" activePane="bottomRight" state="frozen"/>
      <selection pane="topRight"/>
      <selection pane="bottomLeft"/>
      <selection pane="bottomRight" activeCell="I9" sqref="I9:I10"/>
    </sheetView>
  </sheetViews>
  <sheetFormatPr defaultColWidth="8.75" defaultRowHeight="13.5"/>
  <cols>
    <col min="1" max="1" width="6.375" customWidth="1"/>
    <col min="2" max="2" width="6.625" customWidth="1"/>
    <col min="3" max="3" width="7.375" customWidth="1"/>
    <col min="4" max="4" width="6.875" customWidth="1"/>
    <col min="5" max="5" width="5.875" customWidth="1"/>
    <col min="6" max="6" width="14" customWidth="1"/>
    <col min="7" max="7" width="6.125" hidden="1" customWidth="1"/>
    <col min="8" max="8" width="15.5" customWidth="1"/>
    <col min="9" max="9" width="6.125" customWidth="1"/>
    <col min="10" max="10" width="9" customWidth="1"/>
    <col min="11" max="11" width="7.625" customWidth="1"/>
    <col min="12" max="12" width="8.875" customWidth="1"/>
    <col min="13" max="14" width="8" customWidth="1"/>
    <col min="15" max="15" width="26" hidden="1" customWidth="1"/>
    <col min="16" max="16" width="14.5" customWidth="1"/>
    <col min="17" max="17" width="15.625" customWidth="1"/>
  </cols>
  <sheetData>
    <row r="1" spans="1:18" ht="26.1" customHeight="1">
      <c r="A1" s="11" t="s">
        <v>225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</row>
    <row r="2" spans="1:18" ht="39.950000000000003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2" t="s">
        <v>14</v>
      </c>
      <c r="P2" s="1" t="s">
        <v>15</v>
      </c>
      <c r="Q2" s="1" t="s">
        <v>16</v>
      </c>
      <c r="R2" s="15" t="s">
        <v>228</v>
      </c>
    </row>
    <row r="3" spans="1:18">
      <c r="A3" s="10">
        <v>1</v>
      </c>
      <c r="B3" s="13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/>
      <c r="H3" s="8" t="s">
        <v>22</v>
      </c>
      <c r="I3" s="8">
        <v>1</v>
      </c>
      <c r="J3" s="3">
        <f>(1.569+1.049)/2*1.6*I3</f>
        <v>2.0943999999999998</v>
      </c>
      <c r="K3" s="8">
        <v>48.4</v>
      </c>
      <c r="L3" s="3">
        <f>J3*K3</f>
        <v>101.36895999999999</v>
      </c>
      <c r="M3" s="8" t="s">
        <v>23</v>
      </c>
      <c r="N3" s="8" t="s">
        <v>24</v>
      </c>
      <c r="O3" s="14" t="s">
        <v>25</v>
      </c>
      <c r="P3" s="4" t="str">
        <f>N3&amp;C3&amp;E3&amp;I3</f>
        <v>C-102AEL12000F11</v>
      </c>
      <c r="Q3" s="4" t="s">
        <v>26</v>
      </c>
      <c r="R3" s="15" t="s">
        <v>226</v>
      </c>
    </row>
    <row r="4" spans="1:18">
      <c r="A4" s="10"/>
      <c r="B4" s="13"/>
      <c r="C4" s="8" t="s">
        <v>18</v>
      </c>
      <c r="D4" s="8" t="s">
        <v>19</v>
      </c>
      <c r="E4" s="8" t="s">
        <v>27</v>
      </c>
      <c r="F4" s="8" t="s">
        <v>21</v>
      </c>
      <c r="G4" s="8"/>
      <c r="H4" s="8" t="s">
        <v>28</v>
      </c>
      <c r="I4" s="8">
        <v>1</v>
      </c>
      <c r="J4" s="3">
        <f>(1.049+1.323)/2*1.9*I4</f>
        <v>2.2533999999999996</v>
      </c>
      <c r="K4" s="8">
        <v>48.4</v>
      </c>
      <c r="L4" s="3">
        <f t="shared" ref="L4:L24" si="0">J4*K4</f>
        <v>109.06455999999997</v>
      </c>
      <c r="M4" s="8" t="s">
        <v>23</v>
      </c>
      <c r="N4" s="8" t="s">
        <v>24</v>
      </c>
      <c r="O4" s="14"/>
      <c r="P4" s="4" t="str">
        <f>N4&amp;C4&amp;E4&amp;I4</f>
        <v>C-102AEL12000F21</v>
      </c>
      <c r="Q4" s="4" t="s">
        <v>29</v>
      </c>
      <c r="R4" s="15" t="s">
        <v>226</v>
      </c>
    </row>
    <row r="5" spans="1:18">
      <c r="A5" s="10"/>
      <c r="B5" s="13"/>
      <c r="C5" s="8" t="s">
        <v>18</v>
      </c>
      <c r="D5" s="8" t="s">
        <v>19</v>
      </c>
      <c r="E5" s="8" t="s">
        <v>30</v>
      </c>
      <c r="F5" s="8" t="s">
        <v>21</v>
      </c>
      <c r="G5" s="8"/>
      <c r="H5" s="8" t="s">
        <v>31</v>
      </c>
      <c r="I5" s="8">
        <v>1</v>
      </c>
      <c r="J5" s="3">
        <f>(1.323+1.7)/2*1.6*I5</f>
        <v>2.4184000000000001</v>
      </c>
      <c r="K5" s="8">
        <v>48.4</v>
      </c>
      <c r="L5" s="3">
        <f t="shared" si="0"/>
        <v>117.05056</v>
      </c>
      <c r="M5" s="8" t="s">
        <v>23</v>
      </c>
      <c r="N5" s="8" t="s">
        <v>24</v>
      </c>
      <c r="O5" s="14"/>
      <c r="P5" s="4" t="str">
        <f>N5&amp;C5&amp;E5&amp;I5</f>
        <v>C-102AEL12000F31</v>
      </c>
      <c r="Q5" s="4" t="s">
        <v>32</v>
      </c>
      <c r="R5" s="15" t="s">
        <v>226</v>
      </c>
    </row>
    <row r="6" spans="1:18">
      <c r="A6" s="10"/>
      <c r="B6" s="13"/>
      <c r="C6" s="8" t="s">
        <v>33</v>
      </c>
      <c r="D6" s="8" t="s">
        <v>19</v>
      </c>
      <c r="E6" s="8" t="s">
        <v>20</v>
      </c>
      <c r="F6" s="8" t="s">
        <v>21</v>
      </c>
      <c r="G6" s="8"/>
      <c r="H6" s="8" t="s">
        <v>34</v>
      </c>
      <c r="I6" s="8">
        <v>12</v>
      </c>
      <c r="J6" s="3">
        <f>(1.26+0.95)/2*1.3*I6</f>
        <v>17.238</v>
      </c>
      <c r="K6" s="8">
        <v>48.4</v>
      </c>
      <c r="L6" s="3">
        <f t="shared" si="0"/>
        <v>834.31919999999991</v>
      </c>
      <c r="M6" s="8" t="s">
        <v>23</v>
      </c>
      <c r="N6" s="8" t="s">
        <v>24</v>
      </c>
      <c r="O6" s="14"/>
      <c r="P6" s="4" t="str">
        <f t="shared" ref="P6:P22" si="1">N6&amp;C6&amp;E6&amp;I6</f>
        <v>C-102AEL14000F112</v>
      </c>
      <c r="Q6" s="4" t="s">
        <v>35</v>
      </c>
      <c r="R6" s="15" t="s">
        <v>226</v>
      </c>
    </row>
    <row r="7" spans="1:18">
      <c r="A7" s="10"/>
      <c r="B7" s="13"/>
      <c r="C7" s="8" t="s">
        <v>36</v>
      </c>
      <c r="D7" s="8" t="s">
        <v>19</v>
      </c>
      <c r="E7" s="8" t="s">
        <v>20</v>
      </c>
      <c r="F7" s="8" t="s">
        <v>21</v>
      </c>
      <c r="G7" s="8"/>
      <c r="H7" s="8" t="s">
        <v>34</v>
      </c>
      <c r="I7" s="8">
        <v>22</v>
      </c>
      <c r="J7" s="3">
        <f>(1.26+0.95)/2*1.3*I7</f>
        <v>31.603000000000002</v>
      </c>
      <c r="K7" s="8">
        <v>48.4</v>
      </c>
      <c r="L7" s="3">
        <f t="shared" si="0"/>
        <v>1529.5852</v>
      </c>
      <c r="M7" s="8" t="s">
        <v>23</v>
      </c>
      <c r="N7" s="8" t="s">
        <v>24</v>
      </c>
      <c r="O7" s="14"/>
      <c r="P7" s="4" t="str">
        <f t="shared" si="1"/>
        <v>C-102AEL16800F122</v>
      </c>
      <c r="Q7" s="4" t="s">
        <v>37</v>
      </c>
      <c r="R7" s="15" t="s">
        <v>226</v>
      </c>
    </row>
    <row r="8" spans="1:18">
      <c r="A8" s="10"/>
      <c r="B8" s="13"/>
      <c r="C8" s="8" t="s">
        <v>38</v>
      </c>
      <c r="D8" s="8" t="s">
        <v>19</v>
      </c>
      <c r="E8" s="8" t="s">
        <v>20</v>
      </c>
      <c r="F8" s="8" t="s">
        <v>21</v>
      </c>
      <c r="G8" s="8" t="s">
        <v>39</v>
      </c>
      <c r="H8" s="8" t="s">
        <v>40</v>
      </c>
      <c r="I8" s="8">
        <v>14</v>
      </c>
      <c r="J8" s="3">
        <f>(1.21+0.91)/2*1.6*I8</f>
        <v>23.744000000000003</v>
      </c>
      <c r="K8" s="8">
        <v>48.4</v>
      </c>
      <c r="L8" s="3">
        <f t="shared" si="0"/>
        <v>1149.2096000000001</v>
      </c>
      <c r="M8" s="8" t="s">
        <v>23</v>
      </c>
      <c r="N8" s="8" t="s">
        <v>24</v>
      </c>
      <c r="O8" s="14"/>
      <c r="P8" s="4" t="str">
        <f t="shared" si="1"/>
        <v>C-102AEL21400F114</v>
      </c>
      <c r="Q8" s="4" t="s">
        <v>41</v>
      </c>
      <c r="R8" s="15" t="s">
        <v>226</v>
      </c>
    </row>
    <row r="9" spans="1:18">
      <c r="A9" s="10"/>
      <c r="B9" s="13"/>
      <c r="C9" s="8" t="s">
        <v>38</v>
      </c>
      <c r="D9" s="8" t="s">
        <v>19</v>
      </c>
      <c r="E9" s="8" t="s">
        <v>27</v>
      </c>
      <c r="F9" s="8" t="s">
        <v>21</v>
      </c>
      <c r="G9" s="8" t="s">
        <v>42</v>
      </c>
      <c r="H9" s="8" t="s">
        <v>43</v>
      </c>
      <c r="I9" s="8">
        <v>4</v>
      </c>
      <c r="J9" s="3">
        <f>(0.98+0.71)/2*1.6*I9</f>
        <v>5.4080000000000004</v>
      </c>
      <c r="K9" s="8">
        <v>48.4</v>
      </c>
      <c r="L9" s="3">
        <f t="shared" si="0"/>
        <v>261.74720000000002</v>
      </c>
      <c r="M9" s="8" t="s">
        <v>23</v>
      </c>
      <c r="N9" s="8" t="s">
        <v>24</v>
      </c>
      <c r="O9" s="14"/>
      <c r="P9" s="4" t="str">
        <f t="shared" si="1"/>
        <v>C-102AEL21400F24</v>
      </c>
      <c r="Q9" s="4" t="s">
        <v>44</v>
      </c>
      <c r="R9" s="15" t="s">
        <v>226</v>
      </c>
    </row>
    <row r="10" spans="1:18">
      <c r="A10" s="10"/>
      <c r="B10" s="13"/>
      <c r="C10" s="8" t="s">
        <v>45</v>
      </c>
      <c r="D10" s="8" t="s">
        <v>19</v>
      </c>
      <c r="E10" s="8" t="s">
        <v>20</v>
      </c>
      <c r="F10" s="8" t="s">
        <v>21</v>
      </c>
      <c r="G10" s="8" t="s">
        <v>46</v>
      </c>
      <c r="H10" s="8" t="s">
        <v>47</v>
      </c>
      <c r="I10" s="8">
        <v>2</v>
      </c>
      <c r="J10" s="3">
        <f>(1.1+0.8)/2*1.6*I10</f>
        <v>3.0400000000000005</v>
      </c>
      <c r="K10" s="8">
        <v>48.4</v>
      </c>
      <c r="L10" s="3">
        <f t="shared" si="0"/>
        <v>147.13600000000002</v>
      </c>
      <c r="M10" s="8" t="s">
        <v>23</v>
      </c>
      <c r="N10" s="8" t="s">
        <v>24</v>
      </c>
      <c r="O10" s="14"/>
      <c r="P10" s="4" t="str">
        <f t="shared" si="1"/>
        <v>C-102AEL25000F12</v>
      </c>
      <c r="Q10" s="4" t="s">
        <v>48</v>
      </c>
      <c r="R10" s="15" t="s">
        <v>226</v>
      </c>
    </row>
    <row r="11" spans="1:18">
      <c r="A11" s="10"/>
      <c r="B11" s="13"/>
      <c r="C11" s="8" t="s">
        <v>45</v>
      </c>
      <c r="D11" s="8" t="s">
        <v>19</v>
      </c>
      <c r="E11" s="8" t="s">
        <v>27</v>
      </c>
      <c r="F11" s="8" t="s">
        <v>21</v>
      </c>
      <c r="G11" s="8" t="s">
        <v>39</v>
      </c>
      <c r="H11" s="8" t="s">
        <v>49</v>
      </c>
      <c r="I11" s="8">
        <v>2</v>
      </c>
      <c r="J11" s="3">
        <f>(1.22+0.9)/2*1.6*I11</f>
        <v>3.3920000000000003</v>
      </c>
      <c r="K11" s="8">
        <v>48.4</v>
      </c>
      <c r="L11" s="3">
        <f t="shared" si="0"/>
        <v>164.17280000000002</v>
      </c>
      <c r="M11" s="8" t="s">
        <v>23</v>
      </c>
      <c r="N11" s="8" t="s">
        <v>24</v>
      </c>
      <c r="O11" s="14"/>
      <c r="P11" s="4" t="str">
        <f t="shared" si="1"/>
        <v>C-102AEL25000F22</v>
      </c>
      <c r="Q11" s="4" t="s">
        <v>50</v>
      </c>
      <c r="R11" s="15" t="s">
        <v>226</v>
      </c>
    </row>
    <row r="12" spans="1:18">
      <c r="A12" s="10"/>
      <c r="B12" s="13"/>
      <c r="C12" s="8" t="s">
        <v>45</v>
      </c>
      <c r="D12" s="8" t="s">
        <v>19</v>
      </c>
      <c r="E12" s="8" t="s">
        <v>30</v>
      </c>
      <c r="F12" s="8" t="s">
        <v>21</v>
      </c>
      <c r="G12" s="8" t="s">
        <v>42</v>
      </c>
      <c r="H12" s="8" t="s">
        <v>51</v>
      </c>
      <c r="I12" s="8">
        <v>22</v>
      </c>
      <c r="J12" s="3">
        <f>(0.993+0.714)/2*1.6*I12</f>
        <v>30.043199999999999</v>
      </c>
      <c r="K12" s="8">
        <v>48.4</v>
      </c>
      <c r="L12" s="3">
        <f t="shared" si="0"/>
        <v>1454.09088</v>
      </c>
      <c r="M12" s="8" t="s">
        <v>23</v>
      </c>
      <c r="N12" s="8" t="s">
        <v>24</v>
      </c>
      <c r="O12" s="14"/>
      <c r="P12" s="4" t="str">
        <f t="shared" si="1"/>
        <v>C-102AEL25000F322</v>
      </c>
      <c r="Q12" s="4" t="s">
        <v>52</v>
      </c>
      <c r="R12" s="15" t="s">
        <v>226</v>
      </c>
    </row>
    <row r="13" spans="1:18">
      <c r="A13" s="10"/>
      <c r="B13" s="13"/>
      <c r="C13" s="8" t="s">
        <v>45</v>
      </c>
      <c r="D13" s="8" t="s">
        <v>19</v>
      </c>
      <c r="E13" s="8" t="s">
        <v>53</v>
      </c>
      <c r="F13" s="8" t="s">
        <v>21</v>
      </c>
      <c r="G13" s="8" t="s">
        <v>54</v>
      </c>
      <c r="H13" s="8" t="s">
        <v>55</v>
      </c>
      <c r="I13" s="8">
        <v>2</v>
      </c>
      <c r="J13" s="3">
        <f>(1.19+0.856)/2*1.6*I13</f>
        <v>3.2736000000000001</v>
      </c>
      <c r="K13" s="8">
        <v>48.4</v>
      </c>
      <c r="L13" s="3">
        <f t="shared" si="0"/>
        <v>158.44224</v>
      </c>
      <c r="M13" s="8" t="s">
        <v>23</v>
      </c>
      <c r="N13" s="8" t="s">
        <v>24</v>
      </c>
      <c r="O13" s="14"/>
      <c r="P13" s="4" t="str">
        <f t="shared" si="1"/>
        <v>C-102AEL25000F42</v>
      </c>
      <c r="Q13" s="4" t="s">
        <v>56</v>
      </c>
      <c r="R13" s="15" t="s">
        <v>226</v>
      </c>
    </row>
    <row r="14" spans="1:18">
      <c r="A14" s="10"/>
      <c r="B14" s="13"/>
      <c r="C14" s="8" t="s">
        <v>45</v>
      </c>
      <c r="D14" s="8" t="s">
        <v>19</v>
      </c>
      <c r="E14" s="8" t="s">
        <v>57</v>
      </c>
      <c r="F14" s="8" t="s">
        <v>21</v>
      </c>
      <c r="G14" s="8" t="s">
        <v>58</v>
      </c>
      <c r="H14" s="8" t="s">
        <v>59</v>
      </c>
      <c r="I14" s="8">
        <v>4</v>
      </c>
      <c r="J14" s="3">
        <f>(0.893+0.642)/2*1.6*I14</f>
        <v>4.9120000000000008</v>
      </c>
      <c r="K14" s="8">
        <v>48.4</v>
      </c>
      <c r="L14" s="3">
        <f t="shared" si="0"/>
        <v>237.74080000000004</v>
      </c>
      <c r="M14" s="8" t="s">
        <v>23</v>
      </c>
      <c r="N14" s="8" t="s">
        <v>24</v>
      </c>
      <c r="O14" s="14"/>
      <c r="P14" s="4" t="str">
        <f t="shared" si="1"/>
        <v>C-102AEL25000F54</v>
      </c>
      <c r="Q14" s="4" t="s">
        <v>60</v>
      </c>
      <c r="R14" s="15" t="s">
        <v>226</v>
      </c>
    </row>
    <row r="15" spans="1:18">
      <c r="A15" s="10"/>
      <c r="B15" s="13"/>
      <c r="C15" s="8" t="s">
        <v>61</v>
      </c>
      <c r="D15" s="8" t="s">
        <v>19</v>
      </c>
      <c r="E15" s="8" t="s">
        <v>20</v>
      </c>
      <c r="F15" s="8" t="s">
        <v>21</v>
      </c>
      <c r="G15" s="8" t="s">
        <v>62</v>
      </c>
      <c r="H15" s="8" t="s">
        <v>63</v>
      </c>
      <c r="I15" s="8">
        <v>2</v>
      </c>
      <c r="J15" s="3">
        <f>(1.042+0.749)/2*1.6*I15</f>
        <v>2.8656000000000001</v>
      </c>
      <c r="K15" s="8">
        <v>48.4</v>
      </c>
      <c r="L15" s="3">
        <f t="shared" si="0"/>
        <v>138.69504000000001</v>
      </c>
      <c r="M15" s="8" t="s">
        <v>23</v>
      </c>
      <c r="N15" s="8" t="s">
        <v>24</v>
      </c>
      <c r="O15" s="14"/>
      <c r="P15" s="4" t="str">
        <f t="shared" si="1"/>
        <v>C-102AEL30600F12</v>
      </c>
      <c r="Q15" s="4" t="s">
        <v>64</v>
      </c>
      <c r="R15" s="15" t="s">
        <v>226</v>
      </c>
    </row>
    <row r="16" spans="1:18">
      <c r="A16" s="10"/>
      <c r="B16" s="13"/>
      <c r="C16" s="8" t="s">
        <v>61</v>
      </c>
      <c r="D16" s="8" t="s">
        <v>19</v>
      </c>
      <c r="E16" s="8" t="s">
        <v>27</v>
      </c>
      <c r="F16" s="8" t="s">
        <v>21</v>
      </c>
      <c r="G16" s="8" t="s">
        <v>65</v>
      </c>
      <c r="H16" s="8" t="s">
        <v>66</v>
      </c>
      <c r="I16" s="8">
        <v>8</v>
      </c>
      <c r="J16" s="3">
        <f>(0.843+0.606)/2*1.6*I16</f>
        <v>9.2736000000000001</v>
      </c>
      <c r="K16" s="8">
        <v>48.4</v>
      </c>
      <c r="L16" s="3">
        <f t="shared" si="0"/>
        <v>448.84224</v>
      </c>
      <c r="M16" s="8" t="s">
        <v>23</v>
      </c>
      <c r="N16" s="8" t="s">
        <v>24</v>
      </c>
      <c r="O16" s="14"/>
      <c r="P16" s="4" t="str">
        <f t="shared" si="1"/>
        <v>C-102AEL30600F28</v>
      </c>
      <c r="Q16" s="4" t="s">
        <v>67</v>
      </c>
      <c r="R16" s="15" t="s">
        <v>226</v>
      </c>
    </row>
    <row r="17" spans="1:18">
      <c r="A17" s="10"/>
      <c r="B17" s="13"/>
      <c r="C17" s="8" t="s">
        <v>61</v>
      </c>
      <c r="D17" s="8" t="s">
        <v>19</v>
      </c>
      <c r="E17" s="8" t="s">
        <v>30</v>
      </c>
      <c r="F17" s="8" t="s">
        <v>21</v>
      </c>
      <c r="G17" s="8" t="s">
        <v>42</v>
      </c>
      <c r="H17" s="8" t="s">
        <v>68</v>
      </c>
      <c r="I17" s="8">
        <v>16</v>
      </c>
      <c r="J17" s="3">
        <f>(0.992+0.714)/2*1.6*I17</f>
        <v>21.8368</v>
      </c>
      <c r="K17" s="8">
        <v>48.4</v>
      </c>
      <c r="L17" s="3">
        <f t="shared" si="0"/>
        <v>1056.90112</v>
      </c>
      <c r="M17" s="8" t="s">
        <v>23</v>
      </c>
      <c r="N17" s="8" t="s">
        <v>24</v>
      </c>
      <c r="O17" s="14"/>
      <c r="P17" s="4" t="str">
        <f t="shared" si="1"/>
        <v>C-102AEL30600F316</v>
      </c>
      <c r="Q17" s="4" t="s">
        <v>69</v>
      </c>
      <c r="R17" s="15" t="s">
        <v>226</v>
      </c>
    </row>
    <row r="18" spans="1:18">
      <c r="A18" s="10"/>
      <c r="B18" s="13"/>
      <c r="C18" s="8" t="s">
        <v>70</v>
      </c>
      <c r="D18" s="8" t="s">
        <v>19</v>
      </c>
      <c r="E18" s="8" t="s">
        <v>20</v>
      </c>
      <c r="F18" s="8" t="s">
        <v>21</v>
      </c>
      <c r="G18" s="8"/>
      <c r="H18" s="8" t="s">
        <v>71</v>
      </c>
      <c r="I18" s="8">
        <v>7</v>
      </c>
      <c r="J18" s="3">
        <f>(1.255+0.96)/2*1.3*I18</f>
        <v>10.078249999999999</v>
      </c>
      <c r="K18" s="8">
        <v>48.4</v>
      </c>
      <c r="L18" s="3">
        <f t="shared" si="0"/>
        <v>487.7872999999999</v>
      </c>
      <c r="M18" s="8" t="s">
        <v>23</v>
      </c>
      <c r="N18" s="8" t="s">
        <v>24</v>
      </c>
      <c r="O18" s="14"/>
      <c r="P18" s="4" t="str">
        <f t="shared" si="1"/>
        <v>C-102AEL35200F17</v>
      </c>
      <c r="Q18" s="4" t="s">
        <v>72</v>
      </c>
      <c r="R18" s="15" t="s">
        <v>226</v>
      </c>
    </row>
    <row r="19" spans="1:18">
      <c r="A19" s="10"/>
      <c r="B19" s="13"/>
      <c r="C19" s="8" t="s">
        <v>73</v>
      </c>
      <c r="D19" s="8" t="s">
        <v>19</v>
      </c>
      <c r="E19" s="8" t="s">
        <v>27</v>
      </c>
      <c r="F19" s="8" t="s">
        <v>21</v>
      </c>
      <c r="G19" s="8"/>
      <c r="H19" s="8" t="s">
        <v>71</v>
      </c>
      <c r="I19" s="8">
        <v>2</v>
      </c>
      <c r="J19" s="3">
        <f>(1.255+0.96)/2*1.3*I19</f>
        <v>2.8794999999999997</v>
      </c>
      <c r="K19" s="8">
        <v>48.4</v>
      </c>
      <c r="L19" s="3">
        <f t="shared" si="0"/>
        <v>139.36779999999999</v>
      </c>
      <c r="M19" s="8" t="s">
        <v>23</v>
      </c>
      <c r="N19" s="8" t="s">
        <v>24</v>
      </c>
      <c r="O19" s="14"/>
      <c r="P19" s="4" t="str">
        <f t="shared" si="1"/>
        <v>C-102AEL39700F22</v>
      </c>
      <c r="Q19" s="4" t="s">
        <v>74</v>
      </c>
      <c r="R19" s="15" t="s">
        <v>226</v>
      </c>
    </row>
    <row r="20" spans="1:18">
      <c r="A20" s="10"/>
      <c r="B20" s="13"/>
      <c r="C20" s="8" t="s">
        <v>75</v>
      </c>
      <c r="D20" s="8" t="s">
        <v>19</v>
      </c>
      <c r="E20" s="8" t="s">
        <v>20</v>
      </c>
      <c r="F20" s="8" t="s">
        <v>21</v>
      </c>
      <c r="G20" s="8" t="s">
        <v>65</v>
      </c>
      <c r="H20" s="8" t="s">
        <v>76</v>
      </c>
      <c r="I20" s="8">
        <v>2</v>
      </c>
      <c r="J20" s="3">
        <f>(0.842+0.606)/2*1.6*I20</f>
        <v>2.3168000000000002</v>
      </c>
      <c r="K20" s="8">
        <v>48.4</v>
      </c>
      <c r="L20" s="3">
        <f t="shared" si="0"/>
        <v>112.13312000000001</v>
      </c>
      <c r="M20" s="8" t="s">
        <v>23</v>
      </c>
      <c r="N20" s="8" t="s">
        <v>24</v>
      </c>
      <c r="O20" s="14"/>
      <c r="P20" s="4" t="str">
        <f t="shared" si="1"/>
        <v>C-102AEL43400F12</v>
      </c>
      <c r="Q20" s="4" t="s">
        <v>77</v>
      </c>
      <c r="R20" s="15" t="s">
        <v>226</v>
      </c>
    </row>
    <row r="21" spans="1:18">
      <c r="A21" s="10"/>
      <c r="B21" s="13"/>
      <c r="C21" s="8" t="s">
        <v>75</v>
      </c>
      <c r="D21" s="8" t="s">
        <v>19</v>
      </c>
      <c r="E21" s="8" t="s">
        <v>27</v>
      </c>
      <c r="F21" s="8" t="s">
        <v>21</v>
      </c>
      <c r="G21" s="8" t="s">
        <v>78</v>
      </c>
      <c r="H21" s="8" t="s">
        <v>79</v>
      </c>
      <c r="I21" s="8">
        <v>2</v>
      </c>
      <c r="J21" s="3">
        <f>(0.943+0.678)/2*1.6*I21</f>
        <v>2.5936000000000003</v>
      </c>
      <c r="K21" s="8">
        <v>48.4</v>
      </c>
      <c r="L21" s="3">
        <f t="shared" si="0"/>
        <v>125.53024000000001</v>
      </c>
      <c r="M21" s="8" t="s">
        <v>23</v>
      </c>
      <c r="N21" s="8" t="s">
        <v>24</v>
      </c>
      <c r="O21" s="14"/>
      <c r="P21" s="4" t="str">
        <f t="shared" si="1"/>
        <v>C-102AEL43400F22</v>
      </c>
      <c r="Q21" s="4" t="s">
        <v>80</v>
      </c>
      <c r="R21" s="15" t="s">
        <v>226</v>
      </c>
    </row>
    <row r="22" spans="1:18">
      <c r="A22" s="10"/>
      <c r="B22" s="13"/>
      <c r="C22" s="8" t="s">
        <v>75</v>
      </c>
      <c r="D22" s="8" t="s">
        <v>19</v>
      </c>
      <c r="E22" s="8" t="s">
        <v>30</v>
      </c>
      <c r="F22" s="8" t="s">
        <v>21</v>
      </c>
      <c r="G22" s="8" t="s">
        <v>81</v>
      </c>
      <c r="H22" s="8" t="s">
        <v>82</v>
      </c>
      <c r="I22" s="8">
        <v>2</v>
      </c>
      <c r="J22" s="3">
        <f>(0.744+0.535)/2*1.6*I22</f>
        <v>2.0463999999999998</v>
      </c>
      <c r="K22" s="8">
        <v>48.4</v>
      </c>
      <c r="L22" s="3">
        <f t="shared" si="0"/>
        <v>99.045759999999987</v>
      </c>
      <c r="M22" s="8" t="s">
        <v>23</v>
      </c>
      <c r="N22" s="8" t="s">
        <v>24</v>
      </c>
      <c r="O22" s="14"/>
      <c r="P22" s="4" t="str">
        <f t="shared" si="1"/>
        <v>C-102AEL43400F32</v>
      </c>
      <c r="Q22" s="4" t="s">
        <v>83</v>
      </c>
      <c r="R22" s="15" t="s">
        <v>226</v>
      </c>
    </row>
    <row r="23" spans="1:18">
      <c r="A23" s="10"/>
      <c r="B23" s="13"/>
      <c r="C23" s="8" t="s">
        <v>75</v>
      </c>
      <c r="D23" s="8" t="s">
        <v>19</v>
      </c>
      <c r="E23" s="8" t="s">
        <v>53</v>
      </c>
      <c r="F23" s="8" t="s">
        <v>21</v>
      </c>
      <c r="G23" s="8" t="s">
        <v>62</v>
      </c>
      <c r="H23" s="8" t="s">
        <v>63</v>
      </c>
      <c r="I23" s="8">
        <v>8</v>
      </c>
      <c r="J23" s="3">
        <f>(1.042+0.749)/2*1.6*I23</f>
        <v>11.462400000000001</v>
      </c>
      <c r="K23" s="8">
        <v>48.4</v>
      </c>
      <c r="L23" s="3">
        <f t="shared" si="0"/>
        <v>554.78016000000002</v>
      </c>
      <c r="M23" s="8" t="s">
        <v>23</v>
      </c>
      <c r="N23" s="8" t="s">
        <v>24</v>
      </c>
      <c r="O23" s="14"/>
      <c r="P23" s="4" t="str">
        <f t="shared" ref="P23:P24" si="2">N23&amp;C23&amp;E23&amp;I23</f>
        <v>C-102AEL43400F48</v>
      </c>
      <c r="Q23" s="4" t="s">
        <v>84</v>
      </c>
      <c r="R23" s="15" t="s">
        <v>226</v>
      </c>
    </row>
    <row r="24" spans="1:18">
      <c r="A24" s="10"/>
      <c r="B24" s="13"/>
      <c r="C24" s="8" t="s">
        <v>75</v>
      </c>
      <c r="D24" s="8" t="s">
        <v>19</v>
      </c>
      <c r="E24" s="8" t="s">
        <v>57</v>
      </c>
      <c r="F24" s="8" t="s">
        <v>21</v>
      </c>
      <c r="G24" s="8" t="s">
        <v>42</v>
      </c>
      <c r="H24" s="8" t="s">
        <v>68</v>
      </c>
      <c r="I24" s="8">
        <v>12</v>
      </c>
      <c r="J24" s="3">
        <f>(0.992+0.714)/2*1.6*I24</f>
        <v>16.377600000000001</v>
      </c>
      <c r="K24" s="8">
        <v>48.4</v>
      </c>
      <c r="L24" s="3">
        <f t="shared" si="0"/>
        <v>792.67583999999999</v>
      </c>
      <c r="M24" s="8" t="s">
        <v>23</v>
      </c>
      <c r="N24" s="8" t="s">
        <v>24</v>
      </c>
      <c r="O24" s="14"/>
      <c r="P24" s="4" t="str">
        <f t="shared" si="2"/>
        <v>C-102AEL43400F512</v>
      </c>
      <c r="Q24" s="4" t="s">
        <v>85</v>
      </c>
      <c r="R24" s="15" t="s">
        <v>226</v>
      </c>
    </row>
    <row r="25" spans="1:18" ht="39.950000000000003" customHeight="1">
      <c r="A25" s="10">
        <v>2</v>
      </c>
      <c r="B25" s="10" t="s">
        <v>86</v>
      </c>
      <c r="C25" s="8" t="s">
        <v>18</v>
      </c>
      <c r="D25" s="8" t="s">
        <v>87</v>
      </c>
      <c r="E25" s="8" t="s">
        <v>88</v>
      </c>
      <c r="F25" s="2" t="s">
        <v>89</v>
      </c>
      <c r="G25" s="8"/>
      <c r="H25" s="2" t="s">
        <v>90</v>
      </c>
      <c r="I25" s="8">
        <v>3.5</v>
      </c>
      <c r="J25" s="3"/>
      <c r="K25" s="8">
        <v>33</v>
      </c>
      <c r="L25" s="3">
        <f>I25*K25</f>
        <v>115.5</v>
      </c>
      <c r="M25" s="8" t="s">
        <v>23</v>
      </c>
      <c r="N25" s="8" t="s">
        <v>24</v>
      </c>
      <c r="O25" s="14" t="s">
        <v>91</v>
      </c>
      <c r="P25" s="4" t="str">
        <f>N25&amp;C25&amp;E25</f>
        <v>C-102AEL12000T1</v>
      </c>
      <c r="Q25" s="4" t="s">
        <v>92</v>
      </c>
      <c r="R25" s="15" t="s">
        <v>226</v>
      </c>
    </row>
    <row r="26" spans="1:18" ht="39.950000000000003" customHeight="1">
      <c r="A26" s="10"/>
      <c r="B26" s="10"/>
      <c r="C26" s="8" t="s">
        <v>93</v>
      </c>
      <c r="D26" s="8" t="s">
        <v>87</v>
      </c>
      <c r="E26" s="8" t="s">
        <v>88</v>
      </c>
      <c r="F26" s="2" t="s">
        <v>89</v>
      </c>
      <c r="G26" s="8"/>
      <c r="H26" s="2" t="s">
        <v>90</v>
      </c>
      <c r="I26" s="8">
        <v>3.8</v>
      </c>
      <c r="J26" s="3"/>
      <c r="K26" s="8">
        <v>33</v>
      </c>
      <c r="L26" s="3">
        <f t="shared" ref="L26:L45" si="3">I26*K26</f>
        <v>125.39999999999999</v>
      </c>
      <c r="M26" s="8" t="s">
        <v>23</v>
      </c>
      <c r="N26" s="8" t="s">
        <v>24</v>
      </c>
      <c r="O26" s="14"/>
      <c r="P26" s="4" t="str">
        <f t="shared" ref="P26:P45" si="4">N26&amp;C26&amp;E26</f>
        <v>C-102AEL14200T1</v>
      </c>
      <c r="Q26" s="4" t="s">
        <v>94</v>
      </c>
      <c r="R26" s="15" t="s">
        <v>226</v>
      </c>
    </row>
    <row r="27" spans="1:18" ht="39.950000000000003" customHeight="1">
      <c r="A27" s="10"/>
      <c r="B27" s="10"/>
      <c r="C27" s="8" t="s">
        <v>36</v>
      </c>
      <c r="D27" s="8" t="s">
        <v>87</v>
      </c>
      <c r="E27" s="8" t="s">
        <v>88</v>
      </c>
      <c r="F27" s="2" t="s">
        <v>89</v>
      </c>
      <c r="G27" s="8"/>
      <c r="H27" s="2" t="s">
        <v>90</v>
      </c>
      <c r="I27" s="8">
        <v>5.8</v>
      </c>
      <c r="J27" s="3"/>
      <c r="K27" s="8">
        <v>33</v>
      </c>
      <c r="L27" s="3">
        <f t="shared" si="3"/>
        <v>191.4</v>
      </c>
      <c r="M27" s="8" t="s">
        <v>23</v>
      </c>
      <c r="N27" s="8" t="s">
        <v>24</v>
      </c>
      <c r="O27" s="14"/>
      <c r="P27" s="4" t="str">
        <f t="shared" si="4"/>
        <v>C-102AEL16800T1</v>
      </c>
      <c r="Q27" s="4" t="s">
        <v>95</v>
      </c>
      <c r="R27" s="15" t="s">
        <v>226</v>
      </c>
    </row>
    <row r="28" spans="1:18" ht="39.950000000000003" customHeight="1">
      <c r="A28" s="10"/>
      <c r="B28" s="10"/>
      <c r="C28" s="8" t="s">
        <v>36</v>
      </c>
      <c r="D28" s="8" t="s">
        <v>87</v>
      </c>
      <c r="E28" s="8" t="s">
        <v>88</v>
      </c>
      <c r="F28" s="2" t="s">
        <v>89</v>
      </c>
      <c r="G28" s="8"/>
      <c r="H28" s="2" t="s">
        <v>90</v>
      </c>
      <c r="I28" s="8">
        <v>5.8</v>
      </c>
      <c r="J28" s="3"/>
      <c r="K28" s="8">
        <v>33</v>
      </c>
      <c r="L28" s="3">
        <f t="shared" si="3"/>
        <v>191.4</v>
      </c>
      <c r="M28" s="8" t="s">
        <v>23</v>
      </c>
      <c r="N28" s="8" t="s">
        <v>24</v>
      </c>
      <c r="O28" s="14"/>
      <c r="P28" s="4" t="str">
        <f t="shared" si="4"/>
        <v>C-102AEL16800T1</v>
      </c>
      <c r="Q28" s="4" t="s">
        <v>95</v>
      </c>
      <c r="R28" s="15" t="s">
        <v>226</v>
      </c>
    </row>
    <row r="29" spans="1:18" ht="39.950000000000003" customHeight="1">
      <c r="A29" s="10"/>
      <c r="B29" s="10"/>
      <c r="C29" s="8" t="s">
        <v>38</v>
      </c>
      <c r="D29" s="8" t="s">
        <v>87</v>
      </c>
      <c r="E29" s="8" t="s">
        <v>88</v>
      </c>
      <c r="F29" s="2" t="s">
        <v>89</v>
      </c>
      <c r="G29" s="8"/>
      <c r="H29" s="2" t="s">
        <v>90</v>
      </c>
      <c r="I29" s="8">
        <v>4.8</v>
      </c>
      <c r="J29" s="3"/>
      <c r="K29" s="8">
        <v>33</v>
      </c>
      <c r="L29" s="3">
        <f t="shared" si="3"/>
        <v>158.4</v>
      </c>
      <c r="M29" s="8" t="s">
        <v>23</v>
      </c>
      <c r="N29" s="8" t="s">
        <v>24</v>
      </c>
      <c r="O29" s="14"/>
      <c r="P29" s="4" t="str">
        <f t="shared" si="4"/>
        <v>C-102AEL21400T1</v>
      </c>
      <c r="Q29" s="4" t="s">
        <v>96</v>
      </c>
      <c r="R29" s="15" t="s">
        <v>226</v>
      </c>
    </row>
    <row r="30" spans="1:18" ht="39.950000000000003" customHeight="1">
      <c r="A30" s="10"/>
      <c r="B30" s="10"/>
      <c r="C30" s="8" t="s">
        <v>45</v>
      </c>
      <c r="D30" s="8" t="s">
        <v>87</v>
      </c>
      <c r="E30" s="8" t="s">
        <v>88</v>
      </c>
      <c r="F30" s="2" t="s">
        <v>89</v>
      </c>
      <c r="G30" s="8"/>
      <c r="H30" s="2" t="s">
        <v>90</v>
      </c>
      <c r="I30" s="8">
        <v>6.8</v>
      </c>
      <c r="J30" s="3"/>
      <c r="K30" s="8">
        <v>33</v>
      </c>
      <c r="L30" s="3">
        <f t="shared" si="3"/>
        <v>224.4</v>
      </c>
      <c r="M30" s="8" t="s">
        <v>23</v>
      </c>
      <c r="N30" s="8" t="s">
        <v>24</v>
      </c>
      <c r="O30" s="14"/>
      <c r="P30" s="4" t="str">
        <f t="shared" si="4"/>
        <v>C-102AEL25000T1</v>
      </c>
      <c r="Q30" s="4" t="s">
        <v>97</v>
      </c>
      <c r="R30" s="15" t="s">
        <v>226</v>
      </c>
    </row>
    <row r="31" spans="1:18" ht="39.950000000000003" customHeight="1">
      <c r="A31" s="10"/>
      <c r="B31" s="10"/>
      <c r="C31" s="8" t="s">
        <v>61</v>
      </c>
      <c r="D31" s="8" t="s">
        <v>87</v>
      </c>
      <c r="E31" s="8" t="s">
        <v>88</v>
      </c>
      <c r="F31" s="2" t="s">
        <v>89</v>
      </c>
      <c r="G31" s="8"/>
      <c r="H31" s="2" t="s">
        <v>90</v>
      </c>
      <c r="I31" s="8">
        <v>5.8</v>
      </c>
      <c r="J31" s="3"/>
      <c r="K31" s="8">
        <v>33</v>
      </c>
      <c r="L31" s="3">
        <f t="shared" si="3"/>
        <v>191.4</v>
      </c>
      <c r="M31" s="8" t="s">
        <v>23</v>
      </c>
      <c r="N31" s="8" t="s">
        <v>24</v>
      </c>
      <c r="O31" s="14"/>
      <c r="P31" s="4" t="str">
        <f t="shared" si="4"/>
        <v>C-102AEL30600T1</v>
      </c>
      <c r="Q31" s="4" t="s">
        <v>98</v>
      </c>
      <c r="R31" s="15" t="s">
        <v>226</v>
      </c>
    </row>
    <row r="32" spans="1:18" ht="39.950000000000003" customHeight="1">
      <c r="A32" s="10"/>
      <c r="B32" s="10"/>
      <c r="C32" s="8" t="s">
        <v>70</v>
      </c>
      <c r="D32" s="8" t="s">
        <v>87</v>
      </c>
      <c r="E32" s="8" t="s">
        <v>88</v>
      </c>
      <c r="F32" s="2" t="s">
        <v>89</v>
      </c>
      <c r="G32" s="8"/>
      <c r="H32" s="2" t="s">
        <v>90</v>
      </c>
      <c r="I32" s="8">
        <v>5.7</v>
      </c>
      <c r="J32" s="3"/>
      <c r="K32" s="8">
        <v>33</v>
      </c>
      <c r="L32" s="3">
        <f t="shared" si="3"/>
        <v>188.1</v>
      </c>
      <c r="M32" s="8" t="s">
        <v>23</v>
      </c>
      <c r="N32" s="8" t="s">
        <v>24</v>
      </c>
      <c r="O32" s="14"/>
      <c r="P32" s="4" t="str">
        <f t="shared" si="4"/>
        <v>C-102AEL35200T1</v>
      </c>
      <c r="Q32" s="4" t="s">
        <v>99</v>
      </c>
      <c r="R32" s="15" t="s">
        <v>226</v>
      </c>
    </row>
    <row r="33" spans="1:18" ht="39.950000000000003" customHeight="1">
      <c r="A33" s="10"/>
      <c r="B33" s="10"/>
      <c r="C33" s="8" t="s">
        <v>73</v>
      </c>
      <c r="D33" s="8" t="s">
        <v>87</v>
      </c>
      <c r="E33" s="8" t="s">
        <v>88</v>
      </c>
      <c r="F33" s="2" t="s">
        <v>89</v>
      </c>
      <c r="G33" s="8"/>
      <c r="H33" s="2" t="s">
        <v>90</v>
      </c>
      <c r="I33" s="8">
        <v>4.9000000000000004</v>
      </c>
      <c r="J33" s="3"/>
      <c r="K33" s="8">
        <v>33</v>
      </c>
      <c r="L33" s="3">
        <f t="shared" si="3"/>
        <v>161.70000000000002</v>
      </c>
      <c r="M33" s="8" t="s">
        <v>23</v>
      </c>
      <c r="N33" s="8" t="s">
        <v>24</v>
      </c>
      <c r="O33" s="14"/>
      <c r="P33" s="4" t="str">
        <f t="shared" si="4"/>
        <v>C-102AEL39700T1</v>
      </c>
      <c r="Q33" s="4" t="s">
        <v>100</v>
      </c>
      <c r="R33" s="15" t="s">
        <v>226</v>
      </c>
    </row>
    <row r="34" spans="1:18" ht="39.950000000000003" customHeight="1">
      <c r="A34" s="10"/>
      <c r="B34" s="10"/>
      <c r="C34" s="8" t="s">
        <v>75</v>
      </c>
      <c r="D34" s="8" t="s">
        <v>87</v>
      </c>
      <c r="E34" s="8" t="s">
        <v>88</v>
      </c>
      <c r="F34" s="2" t="s">
        <v>89</v>
      </c>
      <c r="G34" s="8"/>
      <c r="H34" s="2" t="s">
        <v>90</v>
      </c>
      <c r="I34" s="8">
        <v>4.5999999999999996</v>
      </c>
      <c r="J34" s="3"/>
      <c r="K34" s="8">
        <v>33</v>
      </c>
      <c r="L34" s="3">
        <f t="shared" si="3"/>
        <v>151.79999999999998</v>
      </c>
      <c r="M34" s="8" t="s">
        <v>23</v>
      </c>
      <c r="N34" s="8" t="s">
        <v>24</v>
      </c>
      <c r="O34" s="14"/>
      <c r="P34" s="4" t="str">
        <f t="shared" si="4"/>
        <v>C-102AEL43400T1</v>
      </c>
      <c r="Q34" s="4" t="s">
        <v>101</v>
      </c>
      <c r="R34" s="15" t="s">
        <v>226</v>
      </c>
    </row>
    <row r="35" spans="1:18" ht="39.950000000000003" customHeight="1">
      <c r="A35" s="10"/>
      <c r="B35" s="10"/>
      <c r="C35" s="8" t="s">
        <v>102</v>
      </c>
      <c r="D35" s="8" t="s">
        <v>87</v>
      </c>
      <c r="E35" s="8" t="s">
        <v>88</v>
      </c>
      <c r="F35" s="2" t="s">
        <v>89</v>
      </c>
      <c r="G35" s="8"/>
      <c r="H35" s="2" t="s">
        <v>90</v>
      </c>
      <c r="I35" s="8">
        <v>4.5</v>
      </c>
      <c r="J35" s="3"/>
      <c r="K35" s="8">
        <v>33</v>
      </c>
      <c r="L35" s="3">
        <f t="shared" si="3"/>
        <v>148.5</v>
      </c>
      <c r="M35" s="8" t="s">
        <v>23</v>
      </c>
      <c r="N35" s="8" t="s">
        <v>24</v>
      </c>
      <c r="O35" s="14"/>
      <c r="P35" s="4" t="str">
        <f t="shared" si="4"/>
        <v>C-102AEL46800T1</v>
      </c>
      <c r="Q35" s="4" t="s">
        <v>103</v>
      </c>
      <c r="R35" s="15" t="s">
        <v>226</v>
      </c>
    </row>
    <row r="36" spans="1:18" ht="39.950000000000003" customHeight="1">
      <c r="A36" s="10"/>
      <c r="B36" s="10"/>
      <c r="C36" s="8" t="s">
        <v>104</v>
      </c>
      <c r="D36" s="8" t="s">
        <v>87</v>
      </c>
      <c r="E36" s="8" t="s">
        <v>88</v>
      </c>
      <c r="F36" s="2" t="s">
        <v>89</v>
      </c>
      <c r="G36" s="8"/>
      <c r="H36" s="2" t="s">
        <v>90</v>
      </c>
      <c r="I36" s="8">
        <v>4.5999999999999996</v>
      </c>
      <c r="J36" s="3"/>
      <c r="K36" s="8">
        <v>33</v>
      </c>
      <c r="L36" s="3">
        <f t="shared" si="3"/>
        <v>151.79999999999998</v>
      </c>
      <c r="M36" s="8" t="s">
        <v>23</v>
      </c>
      <c r="N36" s="8" t="s">
        <v>24</v>
      </c>
      <c r="O36" s="14"/>
      <c r="P36" s="4" t="str">
        <f t="shared" si="4"/>
        <v>C-102AEL50100T1</v>
      </c>
      <c r="Q36" s="4" t="s">
        <v>105</v>
      </c>
      <c r="R36" s="15" t="s">
        <v>226</v>
      </c>
    </row>
    <row r="37" spans="1:18" ht="39.950000000000003" customHeight="1">
      <c r="A37" s="10"/>
      <c r="B37" s="10"/>
      <c r="C37" s="8" t="s">
        <v>106</v>
      </c>
      <c r="D37" s="8" t="s">
        <v>87</v>
      </c>
      <c r="E37" s="8" t="s">
        <v>88</v>
      </c>
      <c r="F37" s="2" t="s">
        <v>89</v>
      </c>
      <c r="G37" s="8"/>
      <c r="H37" s="2" t="s">
        <v>90</v>
      </c>
      <c r="I37" s="8">
        <v>5.5</v>
      </c>
      <c r="J37" s="3"/>
      <c r="K37" s="8">
        <v>33</v>
      </c>
      <c r="L37" s="3">
        <f t="shared" si="3"/>
        <v>181.5</v>
      </c>
      <c r="M37" s="8" t="s">
        <v>23</v>
      </c>
      <c r="N37" s="8" t="s">
        <v>24</v>
      </c>
      <c r="O37" s="14"/>
      <c r="P37" s="4" t="str">
        <f t="shared" si="4"/>
        <v>C-102AEL53500T1</v>
      </c>
      <c r="Q37" s="4" t="s">
        <v>107</v>
      </c>
      <c r="R37" s="15" t="s">
        <v>226</v>
      </c>
    </row>
    <row r="38" spans="1:18" ht="39.950000000000003" customHeight="1">
      <c r="A38" s="10"/>
      <c r="B38" s="10"/>
      <c r="C38" s="8" t="s">
        <v>108</v>
      </c>
      <c r="D38" s="8" t="s">
        <v>87</v>
      </c>
      <c r="E38" s="8" t="s">
        <v>88</v>
      </c>
      <c r="F38" s="2" t="s">
        <v>89</v>
      </c>
      <c r="G38" s="8"/>
      <c r="H38" s="2" t="s">
        <v>90</v>
      </c>
      <c r="I38" s="8">
        <v>5</v>
      </c>
      <c r="J38" s="3"/>
      <c r="K38" s="8">
        <v>33</v>
      </c>
      <c r="L38" s="3">
        <f t="shared" si="3"/>
        <v>165</v>
      </c>
      <c r="M38" s="8" t="s">
        <v>23</v>
      </c>
      <c r="N38" s="8" t="s">
        <v>24</v>
      </c>
      <c r="O38" s="14"/>
      <c r="P38" s="4" t="str">
        <f t="shared" si="4"/>
        <v>C-102AEL57800T1</v>
      </c>
      <c r="Q38" s="4" t="s">
        <v>109</v>
      </c>
      <c r="R38" s="15" t="s">
        <v>226</v>
      </c>
    </row>
    <row r="39" spans="1:18" ht="39.950000000000003" customHeight="1">
      <c r="A39" s="10"/>
      <c r="B39" s="10"/>
      <c r="C39" s="8" t="s">
        <v>110</v>
      </c>
      <c r="D39" s="8" t="s">
        <v>87</v>
      </c>
      <c r="E39" s="8" t="s">
        <v>88</v>
      </c>
      <c r="F39" s="2" t="s">
        <v>89</v>
      </c>
      <c r="G39" s="8"/>
      <c r="H39" s="2" t="s">
        <v>90</v>
      </c>
      <c r="I39" s="8">
        <v>5.4</v>
      </c>
      <c r="J39" s="3"/>
      <c r="K39" s="8">
        <v>33</v>
      </c>
      <c r="L39" s="3">
        <f t="shared" si="3"/>
        <v>178.20000000000002</v>
      </c>
      <c r="M39" s="8" t="s">
        <v>23</v>
      </c>
      <c r="N39" s="8" t="s">
        <v>24</v>
      </c>
      <c r="O39" s="14"/>
      <c r="P39" s="4" t="str">
        <f t="shared" si="4"/>
        <v>C-102AEL61600T1</v>
      </c>
      <c r="Q39" s="4" t="s">
        <v>111</v>
      </c>
      <c r="R39" s="15" t="s">
        <v>226</v>
      </c>
    </row>
    <row r="40" spans="1:18" ht="39.950000000000003" customHeight="1">
      <c r="A40" s="10"/>
      <c r="B40" s="10"/>
      <c r="C40" s="8" t="s">
        <v>112</v>
      </c>
      <c r="D40" s="8" t="s">
        <v>87</v>
      </c>
      <c r="E40" s="8" t="s">
        <v>88</v>
      </c>
      <c r="F40" s="2" t="s">
        <v>89</v>
      </c>
      <c r="G40" s="8"/>
      <c r="H40" s="2" t="s">
        <v>90</v>
      </c>
      <c r="I40" s="8">
        <v>5</v>
      </c>
      <c r="J40" s="3"/>
      <c r="K40" s="8">
        <v>33</v>
      </c>
      <c r="L40" s="3">
        <f t="shared" si="3"/>
        <v>165</v>
      </c>
      <c r="M40" s="8" t="s">
        <v>23</v>
      </c>
      <c r="N40" s="8" t="s">
        <v>24</v>
      </c>
      <c r="O40" s="14"/>
      <c r="P40" s="4" t="str">
        <f t="shared" si="4"/>
        <v>C-102AEL65800T1</v>
      </c>
      <c r="Q40" s="4" t="s">
        <v>113</v>
      </c>
      <c r="R40" s="15" t="s">
        <v>226</v>
      </c>
    </row>
    <row r="41" spans="1:18" ht="39.950000000000003" customHeight="1">
      <c r="A41" s="10"/>
      <c r="B41" s="10"/>
      <c r="C41" s="8" t="s">
        <v>114</v>
      </c>
      <c r="D41" s="8" t="s">
        <v>87</v>
      </c>
      <c r="E41" s="8" t="s">
        <v>88</v>
      </c>
      <c r="F41" s="2" t="s">
        <v>89</v>
      </c>
      <c r="G41" s="8"/>
      <c r="H41" s="2" t="s">
        <v>90</v>
      </c>
      <c r="I41" s="8">
        <v>6</v>
      </c>
      <c r="J41" s="3"/>
      <c r="K41" s="8">
        <v>33</v>
      </c>
      <c r="L41" s="3">
        <f t="shared" si="3"/>
        <v>198</v>
      </c>
      <c r="M41" s="8" t="s">
        <v>23</v>
      </c>
      <c r="N41" s="8" t="s">
        <v>24</v>
      </c>
      <c r="O41" s="14"/>
      <c r="P41" s="4" t="str">
        <f t="shared" si="4"/>
        <v>C-102AEL69600T1</v>
      </c>
      <c r="Q41" s="4" t="s">
        <v>115</v>
      </c>
      <c r="R41" s="15" t="s">
        <v>226</v>
      </c>
    </row>
    <row r="42" spans="1:18" ht="39.950000000000003" customHeight="1">
      <c r="A42" s="10"/>
      <c r="B42" s="10"/>
      <c r="C42" s="8" t="s">
        <v>116</v>
      </c>
      <c r="D42" s="8" t="s">
        <v>87</v>
      </c>
      <c r="E42" s="8" t="s">
        <v>88</v>
      </c>
      <c r="F42" s="2" t="s">
        <v>89</v>
      </c>
      <c r="G42" s="8"/>
      <c r="H42" s="2" t="s">
        <v>90</v>
      </c>
      <c r="I42" s="8">
        <v>4.5999999999999996</v>
      </c>
      <c r="J42" s="3"/>
      <c r="K42" s="8">
        <v>33</v>
      </c>
      <c r="L42" s="3">
        <f t="shared" si="3"/>
        <v>151.79999999999998</v>
      </c>
      <c r="M42" s="8" t="s">
        <v>23</v>
      </c>
      <c r="N42" s="8" t="s">
        <v>24</v>
      </c>
      <c r="O42" s="14"/>
      <c r="P42" s="4" t="str">
        <f t="shared" si="4"/>
        <v>C-102AEL74400T1</v>
      </c>
      <c r="Q42" s="4" t="s">
        <v>117</v>
      </c>
      <c r="R42" s="15" t="s">
        <v>226</v>
      </c>
    </row>
    <row r="43" spans="1:18" ht="39.950000000000003" customHeight="1">
      <c r="A43" s="10"/>
      <c r="B43" s="10"/>
      <c r="C43" s="8" t="s">
        <v>118</v>
      </c>
      <c r="D43" s="8" t="s">
        <v>87</v>
      </c>
      <c r="E43" s="8" t="s">
        <v>88</v>
      </c>
      <c r="F43" s="2" t="s">
        <v>89</v>
      </c>
      <c r="G43" s="8"/>
      <c r="H43" s="2" t="s">
        <v>90</v>
      </c>
      <c r="I43" s="8">
        <v>5.7</v>
      </c>
      <c r="J43" s="3"/>
      <c r="K43" s="8">
        <v>33</v>
      </c>
      <c r="L43" s="3">
        <f t="shared" si="3"/>
        <v>188.1</v>
      </c>
      <c r="M43" s="8" t="s">
        <v>23</v>
      </c>
      <c r="N43" s="8" t="s">
        <v>24</v>
      </c>
      <c r="O43" s="14"/>
      <c r="P43" s="4" t="str">
        <f t="shared" si="4"/>
        <v>C-102AEL77800T1</v>
      </c>
      <c r="Q43" s="4" t="s">
        <v>119</v>
      </c>
      <c r="R43" s="15" t="s">
        <v>226</v>
      </c>
    </row>
    <row r="44" spans="1:18" ht="39.950000000000003" customHeight="1">
      <c r="A44" s="10"/>
      <c r="B44" s="10"/>
      <c r="C44" s="8" t="s">
        <v>120</v>
      </c>
      <c r="D44" s="8" t="s">
        <v>87</v>
      </c>
      <c r="E44" s="8" t="s">
        <v>88</v>
      </c>
      <c r="F44" s="2" t="s">
        <v>89</v>
      </c>
      <c r="G44" s="8"/>
      <c r="H44" s="2" t="s">
        <v>90</v>
      </c>
      <c r="I44" s="8">
        <v>5.0999999999999996</v>
      </c>
      <c r="J44" s="3"/>
      <c r="K44" s="8">
        <v>33</v>
      </c>
      <c r="L44" s="3">
        <f t="shared" si="3"/>
        <v>168.29999999999998</v>
      </c>
      <c r="M44" s="8" t="s">
        <v>23</v>
      </c>
      <c r="N44" s="8" t="s">
        <v>24</v>
      </c>
      <c r="O44" s="14"/>
      <c r="P44" s="4" t="str">
        <f t="shared" si="4"/>
        <v>C-102AEL82300T1</v>
      </c>
      <c r="Q44" s="4" t="s">
        <v>121</v>
      </c>
      <c r="R44" s="15" t="s">
        <v>226</v>
      </c>
    </row>
    <row r="45" spans="1:18" ht="39.950000000000003" customHeight="1">
      <c r="A45" s="10"/>
      <c r="B45" s="10"/>
      <c r="C45" s="8" t="s">
        <v>122</v>
      </c>
      <c r="D45" s="8" t="s">
        <v>87</v>
      </c>
      <c r="E45" s="8" t="s">
        <v>88</v>
      </c>
      <c r="F45" s="2" t="s">
        <v>89</v>
      </c>
      <c r="G45" s="8"/>
      <c r="H45" s="2" t="s">
        <v>90</v>
      </c>
      <c r="I45" s="8">
        <v>5</v>
      </c>
      <c r="J45" s="3"/>
      <c r="K45" s="8">
        <v>33</v>
      </c>
      <c r="L45" s="3">
        <f t="shared" si="3"/>
        <v>165</v>
      </c>
      <c r="M45" s="8" t="s">
        <v>23</v>
      </c>
      <c r="N45" s="8" t="s">
        <v>24</v>
      </c>
      <c r="O45" s="14"/>
      <c r="P45" s="4" t="str">
        <f t="shared" si="4"/>
        <v>C-102AEL86200T1</v>
      </c>
      <c r="Q45" s="4" t="s">
        <v>123</v>
      </c>
      <c r="R45" s="15" t="s">
        <v>226</v>
      </c>
    </row>
    <row r="46" spans="1:18">
      <c r="A46" s="10">
        <v>3</v>
      </c>
      <c r="B46" s="13" t="s">
        <v>17</v>
      </c>
      <c r="C46" s="8" t="s">
        <v>124</v>
      </c>
      <c r="D46" s="8" t="s">
        <v>19</v>
      </c>
      <c r="E46" s="8" t="s">
        <v>20</v>
      </c>
      <c r="F46" s="8" t="s">
        <v>21</v>
      </c>
      <c r="G46" s="8"/>
      <c r="H46" s="8" t="s">
        <v>125</v>
      </c>
      <c r="I46" s="8">
        <v>7</v>
      </c>
      <c r="J46" s="3">
        <f>(1.26+0.94)/2*1.3*I46</f>
        <v>10.010000000000002</v>
      </c>
      <c r="K46" s="8">
        <v>48.4</v>
      </c>
      <c r="L46" s="3">
        <f>J46*K46</f>
        <v>484.48400000000004</v>
      </c>
      <c r="M46" s="8" t="s">
        <v>23</v>
      </c>
      <c r="N46" s="8" t="s">
        <v>126</v>
      </c>
      <c r="O46" s="14" t="s">
        <v>25</v>
      </c>
      <c r="P46" s="4" t="str">
        <f>N46&amp;C46&amp;E46&amp;I46</f>
        <v>C-102BEL10600F17</v>
      </c>
      <c r="Q46" s="4" t="s">
        <v>127</v>
      </c>
      <c r="R46" s="15" t="s">
        <v>226</v>
      </c>
    </row>
    <row r="47" spans="1:18">
      <c r="A47" s="10"/>
      <c r="B47" s="13"/>
      <c r="C47" s="8" t="s">
        <v>124</v>
      </c>
      <c r="D47" s="8" t="s">
        <v>19</v>
      </c>
      <c r="E47" s="8" t="s">
        <v>27</v>
      </c>
      <c r="F47" s="8" t="s">
        <v>21</v>
      </c>
      <c r="G47" s="8"/>
      <c r="H47" s="8" t="s">
        <v>128</v>
      </c>
      <c r="I47" s="8">
        <v>1</v>
      </c>
      <c r="J47" s="3">
        <f>(1.286+0.63)/2*1.9*I47</f>
        <v>1.8201999999999998</v>
      </c>
      <c r="K47" s="8">
        <v>48.4</v>
      </c>
      <c r="L47" s="3">
        <f t="shared" ref="L47:L70" si="5">J47*K47</f>
        <v>88.097679999999983</v>
      </c>
      <c r="M47" s="8" t="s">
        <v>23</v>
      </c>
      <c r="N47" s="8" t="s">
        <v>126</v>
      </c>
      <c r="O47" s="14"/>
      <c r="P47" s="4" t="str">
        <f t="shared" ref="P47:P70" si="6">N47&amp;C47&amp;E47&amp;I47</f>
        <v>C-102BEL10600F21</v>
      </c>
      <c r="Q47" s="4" t="s">
        <v>129</v>
      </c>
      <c r="R47" s="15" t="s">
        <v>226</v>
      </c>
    </row>
    <row r="48" spans="1:18">
      <c r="A48" s="10"/>
      <c r="B48" s="13"/>
      <c r="C48" s="8" t="s">
        <v>124</v>
      </c>
      <c r="D48" s="8" t="s">
        <v>19</v>
      </c>
      <c r="E48" s="8" t="s">
        <v>30</v>
      </c>
      <c r="F48" s="8" t="s">
        <v>21</v>
      </c>
      <c r="G48" s="8"/>
      <c r="H48" s="8" t="s">
        <v>130</v>
      </c>
      <c r="I48" s="8">
        <v>1</v>
      </c>
      <c r="J48" s="3">
        <f>(0.63+0.824)/2*2*I48</f>
        <v>1.454</v>
      </c>
      <c r="K48" s="8">
        <v>48.4</v>
      </c>
      <c r="L48" s="3">
        <f t="shared" si="5"/>
        <v>70.373599999999996</v>
      </c>
      <c r="M48" s="8" t="s">
        <v>23</v>
      </c>
      <c r="N48" s="8" t="s">
        <v>126</v>
      </c>
      <c r="O48" s="14"/>
      <c r="P48" s="4" t="str">
        <f t="shared" si="6"/>
        <v>C-102BEL10600F31</v>
      </c>
      <c r="Q48" s="4" t="s">
        <v>131</v>
      </c>
      <c r="R48" s="15" t="s">
        <v>226</v>
      </c>
    </row>
    <row r="49" spans="1:18">
      <c r="A49" s="10"/>
      <c r="B49" s="13"/>
      <c r="C49" s="8" t="s">
        <v>124</v>
      </c>
      <c r="D49" s="8" t="s">
        <v>19</v>
      </c>
      <c r="E49" s="8" t="s">
        <v>53</v>
      </c>
      <c r="F49" s="8" t="s">
        <v>21</v>
      </c>
      <c r="G49" s="8"/>
      <c r="H49" s="8" t="s">
        <v>132</v>
      </c>
      <c r="I49" s="8">
        <v>1</v>
      </c>
      <c r="J49" s="3">
        <f>(0.824+1.35)/2*1.9*I49</f>
        <v>2.0652999999999997</v>
      </c>
      <c r="K49" s="8">
        <v>48.4</v>
      </c>
      <c r="L49" s="3">
        <f t="shared" si="5"/>
        <v>99.960519999999988</v>
      </c>
      <c r="M49" s="8" t="s">
        <v>23</v>
      </c>
      <c r="N49" s="8" t="s">
        <v>126</v>
      </c>
      <c r="O49" s="14"/>
      <c r="P49" s="4" t="str">
        <f t="shared" si="6"/>
        <v>C-102BEL10600F41</v>
      </c>
      <c r="Q49" s="4" t="s">
        <v>133</v>
      </c>
      <c r="R49" s="15" t="s">
        <v>226</v>
      </c>
    </row>
    <row r="50" spans="1:18">
      <c r="A50" s="10"/>
      <c r="B50" s="13"/>
      <c r="C50" s="8" t="s">
        <v>93</v>
      </c>
      <c r="D50" s="8" t="s">
        <v>19</v>
      </c>
      <c r="E50" s="8" t="s">
        <v>20</v>
      </c>
      <c r="F50" s="8" t="s">
        <v>21</v>
      </c>
      <c r="G50" s="8"/>
      <c r="H50" s="8" t="s">
        <v>125</v>
      </c>
      <c r="I50" s="8">
        <v>10</v>
      </c>
      <c r="J50" s="3">
        <f>(1.26+0.94)/2*1.3*I50</f>
        <v>14.3</v>
      </c>
      <c r="K50" s="8">
        <v>48.4</v>
      </c>
      <c r="L50" s="3">
        <f t="shared" si="5"/>
        <v>692.12</v>
      </c>
      <c r="M50" s="8" t="s">
        <v>23</v>
      </c>
      <c r="N50" s="8" t="s">
        <v>126</v>
      </c>
      <c r="O50" s="14"/>
      <c r="P50" s="4" t="str">
        <f t="shared" si="6"/>
        <v>C-102BEL14200F110</v>
      </c>
      <c r="Q50" s="4" t="s">
        <v>134</v>
      </c>
      <c r="R50" s="15" t="s">
        <v>226</v>
      </c>
    </row>
    <row r="51" spans="1:18">
      <c r="A51" s="10"/>
      <c r="B51" s="13"/>
      <c r="C51" s="8" t="s">
        <v>36</v>
      </c>
      <c r="D51" s="8" t="s">
        <v>19</v>
      </c>
      <c r="E51" s="8" t="s">
        <v>20</v>
      </c>
      <c r="F51" s="8" t="s">
        <v>21</v>
      </c>
      <c r="G51" s="8"/>
      <c r="H51" s="8" t="s">
        <v>135</v>
      </c>
      <c r="I51" s="8">
        <v>27</v>
      </c>
      <c r="J51" s="3">
        <f>(1.26+1)/2*1.3*I51</f>
        <v>39.662999999999997</v>
      </c>
      <c r="K51" s="8">
        <v>48.4</v>
      </c>
      <c r="L51" s="3">
        <f t="shared" si="5"/>
        <v>1919.6891999999998</v>
      </c>
      <c r="M51" s="8" t="s">
        <v>23</v>
      </c>
      <c r="N51" s="8" t="s">
        <v>126</v>
      </c>
      <c r="O51" s="14"/>
      <c r="P51" s="4" t="str">
        <f t="shared" si="6"/>
        <v>C-102BEL16800F127</v>
      </c>
      <c r="Q51" s="4" t="s">
        <v>136</v>
      </c>
      <c r="R51" s="15" t="s">
        <v>226</v>
      </c>
    </row>
    <row r="52" spans="1:18">
      <c r="A52" s="10"/>
      <c r="B52" s="13"/>
      <c r="C52" s="8" t="s">
        <v>38</v>
      </c>
      <c r="D52" s="8" t="s">
        <v>19</v>
      </c>
      <c r="E52" s="8" t="s">
        <v>20</v>
      </c>
      <c r="F52" s="8" t="s">
        <v>21</v>
      </c>
      <c r="G52" s="8"/>
      <c r="H52" s="8" t="s">
        <v>135</v>
      </c>
      <c r="I52" s="8">
        <v>6.6</v>
      </c>
      <c r="J52" s="3">
        <f>(1.26+1)/2*1.3*I52</f>
        <v>9.6953999999999994</v>
      </c>
      <c r="K52" s="8">
        <v>48.4</v>
      </c>
      <c r="L52" s="3">
        <f t="shared" si="5"/>
        <v>469.25735999999995</v>
      </c>
      <c r="M52" s="8" t="s">
        <v>23</v>
      </c>
      <c r="N52" s="8" t="s">
        <v>126</v>
      </c>
      <c r="O52" s="14"/>
      <c r="P52" s="4" t="str">
        <f t="shared" si="6"/>
        <v>C-102BEL21400F16.6</v>
      </c>
      <c r="Q52" s="4" t="s">
        <v>137</v>
      </c>
      <c r="R52" s="15" t="s">
        <v>226</v>
      </c>
    </row>
    <row r="53" spans="1:18">
      <c r="A53" s="10"/>
      <c r="B53" s="13"/>
      <c r="C53" s="8" t="s">
        <v>138</v>
      </c>
      <c r="D53" s="8" t="s">
        <v>19</v>
      </c>
      <c r="E53" s="8" t="s">
        <v>20</v>
      </c>
      <c r="F53" s="8" t="s">
        <v>21</v>
      </c>
      <c r="G53" s="8"/>
      <c r="H53" s="8" t="s">
        <v>135</v>
      </c>
      <c r="I53" s="8">
        <v>16</v>
      </c>
      <c r="J53" s="3">
        <f>(1.26+1)/2*1.3*I53</f>
        <v>23.503999999999998</v>
      </c>
      <c r="K53" s="8">
        <v>48.4</v>
      </c>
      <c r="L53" s="3">
        <f t="shared" si="5"/>
        <v>1137.5935999999999</v>
      </c>
      <c r="M53" s="8" t="s">
        <v>23</v>
      </c>
      <c r="N53" s="8" t="s">
        <v>126</v>
      </c>
      <c r="O53" s="14"/>
      <c r="P53" s="4" t="str">
        <f t="shared" si="6"/>
        <v>C-102BEL26800F116</v>
      </c>
      <c r="Q53" s="4" t="s">
        <v>139</v>
      </c>
      <c r="R53" s="15" t="s">
        <v>226</v>
      </c>
    </row>
    <row r="54" spans="1:18">
      <c r="A54" s="10"/>
      <c r="B54" s="13"/>
      <c r="C54" s="8" t="s">
        <v>140</v>
      </c>
      <c r="D54" s="8" t="s">
        <v>19</v>
      </c>
      <c r="E54" s="8" t="s">
        <v>20</v>
      </c>
      <c r="F54" s="8" t="s">
        <v>21</v>
      </c>
      <c r="G54" s="8"/>
      <c r="H54" s="8" t="s">
        <v>141</v>
      </c>
      <c r="I54" s="8">
        <v>4</v>
      </c>
      <c r="J54" s="3">
        <f t="shared" ref="J54:J68" si="7">(1.26+0.96)/2*1.3*I54</f>
        <v>5.7719999999999994</v>
      </c>
      <c r="K54" s="8">
        <v>48.4</v>
      </c>
      <c r="L54" s="3">
        <f t="shared" si="5"/>
        <v>279.36479999999995</v>
      </c>
      <c r="M54" s="8" t="s">
        <v>23</v>
      </c>
      <c r="N54" s="8" t="s">
        <v>126</v>
      </c>
      <c r="O54" s="14"/>
      <c r="P54" s="4" t="str">
        <f t="shared" si="6"/>
        <v>C-102BEL31500F14</v>
      </c>
      <c r="Q54" s="4" t="s">
        <v>142</v>
      </c>
      <c r="R54" s="15" t="s">
        <v>226</v>
      </c>
    </row>
    <row r="55" spans="1:18">
      <c r="A55" s="10"/>
      <c r="B55" s="13"/>
      <c r="C55" s="8" t="s">
        <v>143</v>
      </c>
      <c r="D55" s="8" t="s">
        <v>19</v>
      </c>
      <c r="E55" s="8" t="s">
        <v>20</v>
      </c>
      <c r="F55" s="8" t="s">
        <v>21</v>
      </c>
      <c r="G55" s="8"/>
      <c r="H55" s="8" t="s">
        <v>141</v>
      </c>
      <c r="I55" s="8">
        <v>6</v>
      </c>
      <c r="J55" s="3">
        <f t="shared" si="7"/>
        <v>8.6579999999999995</v>
      </c>
      <c r="K55" s="8">
        <v>48.4</v>
      </c>
      <c r="L55" s="3">
        <f t="shared" si="5"/>
        <v>419.04719999999998</v>
      </c>
      <c r="M55" s="8" t="s">
        <v>23</v>
      </c>
      <c r="N55" s="8" t="s">
        <v>126</v>
      </c>
      <c r="O55" s="14"/>
      <c r="P55" s="4" t="str">
        <f t="shared" si="6"/>
        <v>C-102BEL36000F16</v>
      </c>
      <c r="Q55" s="4" t="s">
        <v>144</v>
      </c>
      <c r="R55" s="15" t="s">
        <v>226</v>
      </c>
    </row>
    <row r="56" spans="1:18">
      <c r="A56" s="10"/>
      <c r="B56" s="13"/>
      <c r="C56" s="8" t="s">
        <v>145</v>
      </c>
      <c r="D56" s="8" t="s">
        <v>19</v>
      </c>
      <c r="E56" s="8" t="s">
        <v>20</v>
      </c>
      <c r="F56" s="8" t="s">
        <v>21</v>
      </c>
      <c r="G56" s="8"/>
      <c r="H56" s="8" t="s">
        <v>141</v>
      </c>
      <c r="I56" s="8">
        <v>9</v>
      </c>
      <c r="J56" s="3">
        <f t="shared" si="7"/>
        <v>12.986999999999998</v>
      </c>
      <c r="K56" s="8">
        <v>48.4</v>
      </c>
      <c r="L56" s="3">
        <f t="shared" si="5"/>
        <v>628.57079999999985</v>
      </c>
      <c r="M56" s="8" t="s">
        <v>23</v>
      </c>
      <c r="N56" s="8" t="s">
        <v>126</v>
      </c>
      <c r="O56" s="14"/>
      <c r="P56" s="4" t="str">
        <f t="shared" si="6"/>
        <v>C-102BEL41000F19</v>
      </c>
      <c r="Q56" s="4" t="s">
        <v>146</v>
      </c>
      <c r="R56" s="15" t="s">
        <v>226</v>
      </c>
    </row>
    <row r="57" spans="1:18">
      <c r="A57" s="10"/>
      <c r="B57" s="13"/>
      <c r="C57" s="8" t="s">
        <v>147</v>
      </c>
      <c r="D57" s="8" t="s">
        <v>19</v>
      </c>
      <c r="E57" s="8" t="s">
        <v>20</v>
      </c>
      <c r="F57" s="8" t="s">
        <v>21</v>
      </c>
      <c r="G57" s="8"/>
      <c r="H57" s="8" t="s">
        <v>141</v>
      </c>
      <c r="I57" s="8">
        <v>5</v>
      </c>
      <c r="J57" s="3">
        <f t="shared" si="7"/>
        <v>7.214999999999999</v>
      </c>
      <c r="K57" s="8">
        <v>48.4</v>
      </c>
      <c r="L57" s="3">
        <f t="shared" si="5"/>
        <v>349.20599999999996</v>
      </c>
      <c r="M57" s="8" t="s">
        <v>23</v>
      </c>
      <c r="N57" s="8" t="s">
        <v>126</v>
      </c>
      <c r="O57" s="14"/>
      <c r="P57" s="4" t="str">
        <f t="shared" si="6"/>
        <v>C-102BEL46000F15</v>
      </c>
      <c r="Q57" s="4" t="s">
        <v>148</v>
      </c>
      <c r="R57" s="15" t="s">
        <v>226</v>
      </c>
    </row>
    <row r="58" spans="1:18">
      <c r="A58" s="10"/>
      <c r="B58" s="13"/>
      <c r="C58" s="8" t="s">
        <v>104</v>
      </c>
      <c r="D58" s="8" t="s">
        <v>19</v>
      </c>
      <c r="E58" s="8" t="s">
        <v>20</v>
      </c>
      <c r="F58" s="8" t="s">
        <v>21</v>
      </c>
      <c r="G58" s="8"/>
      <c r="H58" s="8" t="s">
        <v>141</v>
      </c>
      <c r="I58" s="8">
        <v>4</v>
      </c>
      <c r="J58" s="3">
        <f t="shared" si="7"/>
        <v>5.7719999999999994</v>
      </c>
      <c r="K58" s="8">
        <v>48.4</v>
      </c>
      <c r="L58" s="3">
        <f t="shared" si="5"/>
        <v>279.36479999999995</v>
      </c>
      <c r="M58" s="8" t="s">
        <v>23</v>
      </c>
      <c r="N58" s="8" t="s">
        <v>126</v>
      </c>
      <c r="O58" s="14"/>
      <c r="P58" s="4" t="str">
        <f t="shared" si="6"/>
        <v>C-102BEL50100F14</v>
      </c>
      <c r="Q58" s="4" t="s">
        <v>149</v>
      </c>
      <c r="R58" s="15" t="s">
        <v>226</v>
      </c>
    </row>
    <row r="59" spans="1:18">
      <c r="A59" s="10"/>
      <c r="B59" s="13"/>
      <c r="C59" s="8" t="s">
        <v>106</v>
      </c>
      <c r="D59" s="8" t="s">
        <v>19</v>
      </c>
      <c r="E59" s="8" t="s">
        <v>20</v>
      </c>
      <c r="F59" s="8" t="s">
        <v>21</v>
      </c>
      <c r="G59" s="8"/>
      <c r="H59" s="8" t="s">
        <v>141</v>
      </c>
      <c r="I59" s="8">
        <v>9</v>
      </c>
      <c r="J59" s="3">
        <f t="shared" si="7"/>
        <v>12.986999999999998</v>
      </c>
      <c r="K59" s="8">
        <v>48.4</v>
      </c>
      <c r="L59" s="3">
        <f t="shared" si="5"/>
        <v>628.57079999999985</v>
      </c>
      <c r="M59" s="8" t="s">
        <v>23</v>
      </c>
      <c r="N59" s="8" t="s">
        <v>126</v>
      </c>
      <c r="O59" s="14"/>
      <c r="P59" s="4" t="str">
        <f t="shared" si="6"/>
        <v>C-102BEL53500F19</v>
      </c>
      <c r="Q59" s="4" t="s">
        <v>150</v>
      </c>
      <c r="R59" s="15" t="s">
        <v>226</v>
      </c>
    </row>
    <row r="60" spans="1:18">
      <c r="A60" s="10"/>
      <c r="B60" s="13"/>
      <c r="C60" s="8" t="s">
        <v>108</v>
      </c>
      <c r="D60" s="8" t="s">
        <v>19</v>
      </c>
      <c r="E60" s="8" t="s">
        <v>20</v>
      </c>
      <c r="F60" s="8" t="s">
        <v>21</v>
      </c>
      <c r="G60" s="8"/>
      <c r="H60" s="8" t="s">
        <v>141</v>
      </c>
      <c r="I60" s="8">
        <v>6</v>
      </c>
      <c r="J60" s="3">
        <f t="shared" si="7"/>
        <v>8.6579999999999995</v>
      </c>
      <c r="K60" s="8">
        <v>48.4</v>
      </c>
      <c r="L60" s="3">
        <f t="shared" si="5"/>
        <v>419.04719999999998</v>
      </c>
      <c r="M60" s="8" t="s">
        <v>23</v>
      </c>
      <c r="N60" s="8" t="s">
        <v>126</v>
      </c>
      <c r="O60" s="14"/>
      <c r="P60" s="4" t="str">
        <f t="shared" si="6"/>
        <v>C-102BEL57800F16</v>
      </c>
      <c r="Q60" s="4" t="s">
        <v>151</v>
      </c>
      <c r="R60" s="15" t="s">
        <v>226</v>
      </c>
    </row>
    <row r="61" spans="1:18">
      <c r="A61" s="10"/>
      <c r="B61" s="13"/>
      <c r="C61" s="8" t="s">
        <v>110</v>
      </c>
      <c r="D61" s="8" t="s">
        <v>19</v>
      </c>
      <c r="E61" s="8" t="s">
        <v>20</v>
      </c>
      <c r="F61" s="8" t="s">
        <v>21</v>
      </c>
      <c r="G61" s="8"/>
      <c r="H61" s="8" t="s">
        <v>141</v>
      </c>
      <c r="I61" s="8">
        <v>4</v>
      </c>
      <c r="J61" s="3">
        <f t="shared" si="7"/>
        <v>5.7719999999999994</v>
      </c>
      <c r="K61" s="8">
        <v>48.4</v>
      </c>
      <c r="L61" s="3">
        <f t="shared" si="5"/>
        <v>279.36479999999995</v>
      </c>
      <c r="M61" s="8" t="s">
        <v>23</v>
      </c>
      <c r="N61" s="8" t="s">
        <v>126</v>
      </c>
      <c r="O61" s="14"/>
      <c r="P61" s="4" t="str">
        <f t="shared" si="6"/>
        <v>C-102BEL61600F14</v>
      </c>
      <c r="Q61" s="4" t="s">
        <v>152</v>
      </c>
      <c r="R61" s="15" t="s">
        <v>226</v>
      </c>
    </row>
    <row r="62" spans="1:18">
      <c r="A62" s="10"/>
      <c r="B62" s="13"/>
      <c r="C62" s="8" t="s">
        <v>112</v>
      </c>
      <c r="D62" s="8" t="s">
        <v>19</v>
      </c>
      <c r="E62" s="8" t="s">
        <v>20</v>
      </c>
      <c r="F62" s="8" t="s">
        <v>21</v>
      </c>
      <c r="G62" s="8"/>
      <c r="H62" s="8" t="s">
        <v>141</v>
      </c>
      <c r="I62" s="8">
        <v>9</v>
      </c>
      <c r="J62" s="3">
        <f t="shared" si="7"/>
        <v>12.986999999999998</v>
      </c>
      <c r="K62" s="8">
        <v>48.4</v>
      </c>
      <c r="L62" s="3">
        <f t="shared" si="5"/>
        <v>628.57079999999985</v>
      </c>
      <c r="M62" s="8" t="s">
        <v>23</v>
      </c>
      <c r="N62" s="8" t="s">
        <v>126</v>
      </c>
      <c r="O62" s="14"/>
      <c r="P62" s="4" t="str">
        <f t="shared" si="6"/>
        <v>C-102BEL65800F19</v>
      </c>
      <c r="Q62" s="4" t="s">
        <v>153</v>
      </c>
      <c r="R62" s="15" t="s">
        <v>226</v>
      </c>
    </row>
    <row r="63" spans="1:18">
      <c r="A63" s="10"/>
      <c r="B63" s="13"/>
      <c r="C63" s="8" t="s">
        <v>114</v>
      </c>
      <c r="D63" s="8" t="s">
        <v>19</v>
      </c>
      <c r="E63" s="8" t="s">
        <v>20</v>
      </c>
      <c r="F63" s="8" t="s">
        <v>21</v>
      </c>
      <c r="G63" s="8"/>
      <c r="H63" s="8" t="s">
        <v>141</v>
      </c>
      <c r="I63" s="8">
        <v>4</v>
      </c>
      <c r="J63" s="3">
        <f t="shared" si="7"/>
        <v>5.7719999999999994</v>
      </c>
      <c r="K63" s="8">
        <v>48.4</v>
      </c>
      <c r="L63" s="3">
        <f t="shared" si="5"/>
        <v>279.36479999999995</v>
      </c>
      <c r="M63" s="8" t="s">
        <v>23</v>
      </c>
      <c r="N63" s="8" t="s">
        <v>126</v>
      </c>
      <c r="O63" s="14"/>
      <c r="P63" s="4" t="str">
        <f t="shared" si="6"/>
        <v>C-102BEL69600F14</v>
      </c>
      <c r="Q63" s="4" t="s">
        <v>154</v>
      </c>
      <c r="R63" s="15" t="s">
        <v>226</v>
      </c>
    </row>
    <row r="64" spans="1:18">
      <c r="A64" s="10"/>
      <c r="B64" s="13"/>
      <c r="C64" s="8" t="s">
        <v>155</v>
      </c>
      <c r="D64" s="8" t="s">
        <v>19</v>
      </c>
      <c r="E64" s="8" t="s">
        <v>20</v>
      </c>
      <c r="F64" s="8" t="s">
        <v>21</v>
      </c>
      <c r="G64" s="8"/>
      <c r="H64" s="8" t="s">
        <v>141</v>
      </c>
      <c r="I64" s="8">
        <v>5</v>
      </c>
      <c r="J64" s="3">
        <f t="shared" si="7"/>
        <v>7.214999999999999</v>
      </c>
      <c r="K64" s="8">
        <v>48.4</v>
      </c>
      <c r="L64" s="3">
        <f t="shared" si="5"/>
        <v>349.20599999999996</v>
      </c>
      <c r="M64" s="8" t="s">
        <v>23</v>
      </c>
      <c r="N64" s="8" t="s">
        <v>126</v>
      </c>
      <c r="O64" s="14"/>
      <c r="P64" s="4" t="str">
        <f t="shared" si="6"/>
        <v>C-102BEL73200F15</v>
      </c>
      <c r="Q64" s="4" t="s">
        <v>156</v>
      </c>
      <c r="R64" s="15" t="s">
        <v>226</v>
      </c>
    </row>
    <row r="65" spans="1:18">
      <c r="A65" s="10"/>
      <c r="B65" s="13"/>
      <c r="C65" s="8" t="s">
        <v>157</v>
      </c>
      <c r="D65" s="8" t="s">
        <v>19</v>
      </c>
      <c r="E65" s="8" t="s">
        <v>20</v>
      </c>
      <c r="F65" s="8" t="s">
        <v>21</v>
      </c>
      <c r="G65" s="8"/>
      <c r="H65" s="8" t="s">
        <v>141</v>
      </c>
      <c r="I65" s="8">
        <v>10</v>
      </c>
      <c r="J65" s="3">
        <f t="shared" si="7"/>
        <v>14.429999999999998</v>
      </c>
      <c r="K65" s="8">
        <v>48.4</v>
      </c>
      <c r="L65" s="3">
        <f t="shared" si="5"/>
        <v>698.41199999999992</v>
      </c>
      <c r="M65" s="8" t="s">
        <v>23</v>
      </c>
      <c r="N65" s="8" t="s">
        <v>126</v>
      </c>
      <c r="O65" s="14"/>
      <c r="P65" s="4" t="str">
        <f t="shared" si="6"/>
        <v>C-102BEL78000F110</v>
      </c>
      <c r="Q65" s="4" t="s">
        <v>158</v>
      </c>
      <c r="R65" s="15" t="s">
        <v>226</v>
      </c>
    </row>
    <row r="66" spans="1:18">
      <c r="A66" s="10"/>
      <c r="B66" s="13"/>
      <c r="C66" s="8" t="s">
        <v>120</v>
      </c>
      <c r="D66" s="8" t="s">
        <v>19</v>
      </c>
      <c r="E66" s="8" t="s">
        <v>20</v>
      </c>
      <c r="F66" s="8" t="s">
        <v>21</v>
      </c>
      <c r="G66" s="8"/>
      <c r="H66" s="8" t="s">
        <v>141</v>
      </c>
      <c r="I66" s="8">
        <v>5</v>
      </c>
      <c r="J66" s="3">
        <f t="shared" si="7"/>
        <v>7.214999999999999</v>
      </c>
      <c r="K66" s="8">
        <v>48.4</v>
      </c>
      <c r="L66" s="3">
        <f t="shared" si="5"/>
        <v>349.20599999999996</v>
      </c>
      <c r="M66" s="8" t="s">
        <v>23</v>
      </c>
      <c r="N66" s="8" t="s">
        <v>126</v>
      </c>
      <c r="O66" s="14"/>
      <c r="P66" s="4" t="str">
        <f t="shared" si="6"/>
        <v>C-102BEL82300F15</v>
      </c>
      <c r="Q66" s="4" t="s">
        <v>159</v>
      </c>
      <c r="R66" s="15" t="s">
        <v>226</v>
      </c>
    </row>
    <row r="67" spans="1:18">
      <c r="A67" s="10"/>
      <c r="B67" s="13"/>
      <c r="C67" s="8" t="s">
        <v>122</v>
      </c>
      <c r="D67" s="8" t="s">
        <v>19</v>
      </c>
      <c r="E67" s="8" t="s">
        <v>20</v>
      </c>
      <c r="F67" s="8" t="s">
        <v>21</v>
      </c>
      <c r="G67" s="8"/>
      <c r="H67" s="8" t="s">
        <v>141</v>
      </c>
      <c r="I67" s="8">
        <v>4</v>
      </c>
      <c r="J67" s="3">
        <f t="shared" si="7"/>
        <v>5.7719999999999994</v>
      </c>
      <c r="K67" s="8">
        <v>48.4</v>
      </c>
      <c r="L67" s="3">
        <f t="shared" si="5"/>
        <v>279.36479999999995</v>
      </c>
      <c r="M67" s="8" t="s">
        <v>23</v>
      </c>
      <c r="N67" s="8" t="s">
        <v>126</v>
      </c>
      <c r="O67" s="14"/>
      <c r="P67" s="4" t="str">
        <f t="shared" si="6"/>
        <v>C-102BEL86200F14</v>
      </c>
      <c r="Q67" s="4" t="s">
        <v>160</v>
      </c>
      <c r="R67" s="15" t="s">
        <v>226</v>
      </c>
    </row>
    <row r="68" spans="1:18">
      <c r="A68" s="10"/>
      <c r="B68" s="13"/>
      <c r="C68" s="8" t="s">
        <v>161</v>
      </c>
      <c r="D68" s="8" t="s">
        <v>19</v>
      </c>
      <c r="E68" s="8" t="s">
        <v>20</v>
      </c>
      <c r="F68" s="8" t="s">
        <v>21</v>
      </c>
      <c r="G68" s="8"/>
      <c r="H68" s="8" t="s">
        <v>141</v>
      </c>
      <c r="I68" s="8">
        <v>16</v>
      </c>
      <c r="J68" s="3">
        <f t="shared" si="7"/>
        <v>23.087999999999997</v>
      </c>
      <c r="K68" s="8">
        <v>48.4</v>
      </c>
      <c r="L68" s="3">
        <f t="shared" si="5"/>
        <v>1117.4591999999998</v>
      </c>
      <c r="M68" s="8" t="s">
        <v>23</v>
      </c>
      <c r="N68" s="8" t="s">
        <v>126</v>
      </c>
      <c r="O68" s="14"/>
      <c r="P68" s="4" t="str">
        <f t="shared" si="6"/>
        <v>C-102BEL90000F116</v>
      </c>
      <c r="Q68" s="4" t="s">
        <v>162</v>
      </c>
      <c r="R68" s="15" t="s">
        <v>226</v>
      </c>
    </row>
    <row r="69" spans="1:18">
      <c r="A69" s="10"/>
      <c r="B69" s="13"/>
      <c r="C69" s="8" t="s">
        <v>163</v>
      </c>
      <c r="D69" s="8" t="s">
        <v>19</v>
      </c>
      <c r="E69" s="8" t="s">
        <v>20</v>
      </c>
      <c r="F69" s="8" t="s">
        <v>21</v>
      </c>
      <c r="G69" s="8"/>
      <c r="H69" s="8" t="s">
        <v>164</v>
      </c>
      <c r="I69" s="8">
        <v>24</v>
      </c>
      <c r="J69" s="3">
        <f>(1+0.694)/2*1.16*I69</f>
        <v>23.580479999999998</v>
      </c>
      <c r="K69" s="8">
        <v>48.4</v>
      </c>
      <c r="L69" s="3">
        <f t="shared" si="5"/>
        <v>1141.2952319999999</v>
      </c>
      <c r="M69" s="8" t="s">
        <v>23</v>
      </c>
      <c r="N69" s="8" t="s">
        <v>126</v>
      </c>
      <c r="O69" s="14"/>
      <c r="P69" s="4" t="str">
        <f t="shared" si="6"/>
        <v>C-102BEL93800F124</v>
      </c>
      <c r="Q69" s="4" t="s">
        <v>165</v>
      </c>
      <c r="R69" s="15" t="s">
        <v>226</v>
      </c>
    </row>
    <row r="70" spans="1:18">
      <c r="A70" s="10"/>
      <c r="B70" s="13"/>
      <c r="C70" s="8" t="s">
        <v>163</v>
      </c>
      <c r="D70" s="8" t="s">
        <v>19</v>
      </c>
      <c r="E70" s="8" t="s">
        <v>27</v>
      </c>
      <c r="F70" s="8" t="s">
        <v>21</v>
      </c>
      <c r="G70" s="8"/>
      <c r="H70" s="8" t="s">
        <v>166</v>
      </c>
      <c r="I70" s="8">
        <v>12</v>
      </c>
      <c r="J70" s="3">
        <f>1*0.6*12</f>
        <v>7.1999999999999993</v>
      </c>
      <c r="K70" s="8">
        <v>48.4</v>
      </c>
      <c r="L70" s="3">
        <f t="shared" si="5"/>
        <v>348.47999999999996</v>
      </c>
      <c r="M70" s="8" t="s">
        <v>23</v>
      </c>
      <c r="N70" s="8" t="s">
        <v>126</v>
      </c>
      <c r="O70" s="14"/>
      <c r="P70" s="4" t="str">
        <f t="shared" si="6"/>
        <v>C-102BEL93800F212</v>
      </c>
      <c r="Q70" s="4" t="s">
        <v>167</v>
      </c>
      <c r="R70" s="15" t="s">
        <v>226</v>
      </c>
    </row>
    <row r="71" spans="1:18" ht="39.950000000000003" customHeight="1">
      <c r="A71" s="10">
        <v>5</v>
      </c>
      <c r="B71" s="10" t="s">
        <v>86</v>
      </c>
      <c r="C71" s="8" t="s">
        <v>124</v>
      </c>
      <c r="D71" s="8" t="s">
        <v>87</v>
      </c>
      <c r="E71" s="8" t="s">
        <v>88</v>
      </c>
      <c r="F71" s="2" t="s">
        <v>89</v>
      </c>
      <c r="G71" s="8"/>
      <c r="H71" s="2" t="s">
        <v>90</v>
      </c>
      <c r="I71" s="8">
        <v>4.8</v>
      </c>
      <c r="J71" s="8"/>
      <c r="K71" s="8">
        <v>33</v>
      </c>
      <c r="L71" s="3">
        <f>I71*K71</f>
        <v>158.4</v>
      </c>
      <c r="M71" s="2" t="s">
        <v>168</v>
      </c>
      <c r="N71" s="8" t="s">
        <v>126</v>
      </c>
      <c r="O71" s="14">
        <v>4268</v>
      </c>
      <c r="P71" s="4" t="str">
        <f>N71&amp;C71&amp;E71</f>
        <v>C-102BEL10600T1</v>
      </c>
      <c r="Q71" s="4" t="s">
        <v>169</v>
      </c>
      <c r="R71" s="15" t="s">
        <v>227</v>
      </c>
    </row>
    <row r="72" spans="1:18" ht="31.5">
      <c r="A72" s="10"/>
      <c r="B72" s="10"/>
      <c r="C72" s="8" t="s">
        <v>93</v>
      </c>
      <c r="D72" s="8" t="s">
        <v>87</v>
      </c>
      <c r="E72" s="8" t="s">
        <v>88</v>
      </c>
      <c r="F72" s="2" t="s">
        <v>89</v>
      </c>
      <c r="G72" s="8"/>
      <c r="H72" s="2" t="s">
        <v>90</v>
      </c>
      <c r="I72" s="8">
        <v>3.8</v>
      </c>
      <c r="J72" s="8"/>
      <c r="K72" s="8">
        <v>33</v>
      </c>
      <c r="L72" s="3">
        <f t="shared" ref="L72:L93" si="8">I72*K72</f>
        <v>125.39999999999999</v>
      </c>
      <c r="M72" s="2" t="s">
        <v>168</v>
      </c>
      <c r="N72" s="8" t="s">
        <v>126</v>
      </c>
      <c r="O72" s="14"/>
      <c r="P72" s="4" t="str">
        <f t="shared" ref="P72:P82" si="9">N72&amp;C72&amp;E72</f>
        <v>C-102BEL14200T1</v>
      </c>
      <c r="Q72" s="4" t="s">
        <v>170</v>
      </c>
      <c r="R72" s="15" t="s">
        <v>227</v>
      </c>
    </row>
    <row r="73" spans="1:18" ht="31.5">
      <c r="A73" s="10"/>
      <c r="B73" s="10"/>
      <c r="C73" s="8" t="s">
        <v>36</v>
      </c>
      <c r="D73" s="8" t="s">
        <v>87</v>
      </c>
      <c r="E73" s="8" t="s">
        <v>88</v>
      </c>
      <c r="F73" s="2" t="s">
        <v>89</v>
      </c>
      <c r="G73" s="8"/>
      <c r="H73" s="2" t="s">
        <v>90</v>
      </c>
      <c r="I73" s="8">
        <v>5.8</v>
      </c>
      <c r="J73" s="8"/>
      <c r="K73" s="8">
        <v>33</v>
      </c>
      <c r="L73" s="3">
        <f t="shared" si="8"/>
        <v>191.4</v>
      </c>
      <c r="M73" s="8" t="s">
        <v>23</v>
      </c>
      <c r="N73" s="8" t="s">
        <v>126</v>
      </c>
      <c r="O73" s="14"/>
      <c r="P73" s="4" t="str">
        <f t="shared" si="9"/>
        <v>C-102BEL16800T1</v>
      </c>
      <c r="Q73" s="4" t="s">
        <v>171</v>
      </c>
      <c r="R73" s="15" t="s">
        <v>226</v>
      </c>
    </row>
    <row r="74" spans="1:18" ht="31.5">
      <c r="A74" s="10"/>
      <c r="B74" s="10"/>
      <c r="C74" s="8" t="s">
        <v>38</v>
      </c>
      <c r="D74" s="8" t="s">
        <v>87</v>
      </c>
      <c r="E74" s="8" t="s">
        <v>88</v>
      </c>
      <c r="F74" s="2" t="s">
        <v>89</v>
      </c>
      <c r="G74" s="8"/>
      <c r="H74" s="2" t="s">
        <v>90</v>
      </c>
      <c r="I74" s="8">
        <v>6.4</v>
      </c>
      <c r="J74" s="8"/>
      <c r="K74" s="8">
        <v>33</v>
      </c>
      <c r="L74" s="3">
        <f t="shared" si="8"/>
        <v>211.20000000000002</v>
      </c>
      <c r="M74" s="8" t="s">
        <v>23</v>
      </c>
      <c r="N74" s="8" t="s">
        <v>126</v>
      </c>
      <c r="O74" s="14"/>
      <c r="P74" s="4" t="str">
        <f t="shared" si="9"/>
        <v>C-102BEL21400T1</v>
      </c>
      <c r="Q74" s="4" t="s">
        <v>172</v>
      </c>
      <c r="R74" s="15" t="s">
        <v>226</v>
      </c>
    </row>
    <row r="75" spans="1:18" ht="31.5">
      <c r="A75" s="10"/>
      <c r="B75" s="10"/>
      <c r="C75" s="8" t="s">
        <v>38</v>
      </c>
      <c r="D75" s="8" t="s">
        <v>87</v>
      </c>
      <c r="E75" s="8" t="s">
        <v>88</v>
      </c>
      <c r="F75" s="2" t="s">
        <v>89</v>
      </c>
      <c r="G75" s="8"/>
      <c r="H75" s="2" t="s">
        <v>90</v>
      </c>
      <c r="I75" s="8">
        <v>6.4</v>
      </c>
      <c r="J75" s="8"/>
      <c r="K75" s="8">
        <v>33</v>
      </c>
      <c r="L75" s="3">
        <f t="shared" si="8"/>
        <v>211.20000000000002</v>
      </c>
      <c r="M75" s="8" t="s">
        <v>23</v>
      </c>
      <c r="N75" s="8" t="s">
        <v>126</v>
      </c>
      <c r="O75" s="14"/>
      <c r="P75" s="4" t="str">
        <f t="shared" si="9"/>
        <v>C-102BEL21400T1</v>
      </c>
      <c r="Q75" s="4" t="s">
        <v>172</v>
      </c>
      <c r="R75" s="15" t="s">
        <v>226</v>
      </c>
    </row>
    <row r="76" spans="1:18" ht="31.5">
      <c r="A76" s="10"/>
      <c r="B76" s="10"/>
      <c r="C76" s="8" t="s">
        <v>173</v>
      </c>
      <c r="D76" s="8" t="s">
        <v>87</v>
      </c>
      <c r="E76" s="8" t="s">
        <v>88</v>
      </c>
      <c r="F76" s="2" t="s">
        <v>89</v>
      </c>
      <c r="G76" s="8"/>
      <c r="H76" s="2" t="s">
        <v>90</v>
      </c>
      <c r="I76" s="8">
        <v>6.1</v>
      </c>
      <c r="J76" s="8"/>
      <c r="K76" s="8">
        <v>33</v>
      </c>
      <c r="L76" s="3">
        <f t="shared" si="8"/>
        <v>201.29999999999998</v>
      </c>
      <c r="M76" s="8" t="s">
        <v>23</v>
      </c>
      <c r="N76" s="8" t="s">
        <v>126</v>
      </c>
      <c r="O76" s="14"/>
      <c r="P76" s="4" t="str">
        <f t="shared" si="9"/>
        <v>C-102BEL26600T1</v>
      </c>
      <c r="Q76" s="4" t="s">
        <v>174</v>
      </c>
      <c r="R76" s="15" t="s">
        <v>226</v>
      </c>
    </row>
    <row r="77" spans="1:18" ht="31.5">
      <c r="A77" s="10"/>
      <c r="B77" s="10"/>
      <c r="C77" s="8" t="s">
        <v>140</v>
      </c>
      <c r="D77" s="8" t="s">
        <v>87</v>
      </c>
      <c r="E77" s="8" t="s">
        <v>88</v>
      </c>
      <c r="F77" s="2" t="s">
        <v>89</v>
      </c>
      <c r="G77" s="8"/>
      <c r="H77" s="2" t="s">
        <v>90</v>
      </c>
      <c r="I77" s="8">
        <v>5.7</v>
      </c>
      <c r="J77" s="8"/>
      <c r="K77" s="8">
        <v>33</v>
      </c>
      <c r="L77" s="3">
        <f t="shared" si="8"/>
        <v>188.1</v>
      </c>
      <c r="M77" s="8" t="s">
        <v>23</v>
      </c>
      <c r="N77" s="8" t="s">
        <v>126</v>
      </c>
      <c r="O77" s="14"/>
      <c r="P77" s="4" t="str">
        <f t="shared" si="9"/>
        <v>C-102BEL31500T1</v>
      </c>
      <c r="Q77" s="4" t="s">
        <v>175</v>
      </c>
      <c r="R77" s="15" t="s">
        <v>226</v>
      </c>
    </row>
    <row r="78" spans="1:18" ht="31.5">
      <c r="A78" s="10"/>
      <c r="B78" s="10"/>
      <c r="C78" s="8" t="s">
        <v>143</v>
      </c>
      <c r="D78" s="8" t="s">
        <v>87</v>
      </c>
      <c r="E78" s="8" t="s">
        <v>88</v>
      </c>
      <c r="F78" s="2" t="s">
        <v>89</v>
      </c>
      <c r="G78" s="8"/>
      <c r="H78" s="2" t="s">
        <v>90</v>
      </c>
      <c r="I78" s="8">
        <v>6.2</v>
      </c>
      <c r="J78" s="8"/>
      <c r="K78" s="8">
        <v>33</v>
      </c>
      <c r="L78" s="3">
        <f t="shared" si="8"/>
        <v>204.6</v>
      </c>
      <c r="M78" s="2" t="s">
        <v>168</v>
      </c>
      <c r="N78" s="8" t="s">
        <v>126</v>
      </c>
      <c r="O78" s="14"/>
      <c r="P78" s="4" t="str">
        <f t="shared" si="9"/>
        <v>C-102BEL36000T1</v>
      </c>
      <c r="Q78" s="4" t="s">
        <v>176</v>
      </c>
      <c r="R78" s="15" t="s">
        <v>227</v>
      </c>
    </row>
    <row r="79" spans="1:18" ht="31.5">
      <c r="A79" s="10"/>
      <c r="B79" s="10"/>
      <c r="C79" s="8" t="s">
        <v>145</v>
      </c>
      <c r="D79" s="8" t="s">
        <v>87</v>
      </c>
      <c r="E79" s="8" t="s">
        <v>88</v>
      </c>
      <c r="F79" s="2" t="s">
        <v>89</v>
      </c>
      <c r="G79" s="8"/>
      <c r="H79" s="2" t="s">
        <v>90</v>
      </c>
      <c r="I79" s="8">
        <v>6.2</v>
      </c>
      <c r="J79" s="8"/>
      <c r="K79" s="8">
        <v>33</v>
      </c>
      <c r="L79" s="3">
        <f t="shared" si="8"/>
        <v>204.6</v>
      </c>
      <c r="M79" s="2" t="s">
        <v>168</v>
      </c>
      <c r="N79" s="8" t="s">
        <v>126</v>
      </c>
      <c r="O79" s="14"/>
      <c r="P79" s="4" t="str">
        <f t="shared" si="9"/>
        <v>C-102BEL41000T1</v>
      </c>
      <c r="Q79" s="4" t="s">
        <v>177</v>
      </c>
      <c r="R79" s="15" t="s">
        <v>227</v>
      </c>
    </row>
    <row r="80" spans="1:18" ht="31.5">
      <c r="A80" s="10"/>
      <c r="B80" s="10"/>
      <c r="C80" s="8" t="s">
        <v>147</v>
      </c>
      <c r="D80" s="8" t="s">
        <v>87</v>
      </c>
      <c r="E80" s="8" t="s">
        <v>88</v>
      </c>
      <c r="F80" s="2" t="s">
        <v>89</v>
      </c>
      <c r="G80" s="8"/>
      <c r="H80" s="2" t="s">
        <v>90</v>
      </c>
      <c r="I80" s="8">
        <v>5.3</v>
      </c>
      <c r="J80" s="8"/>
      <c r="K80" s="8">
        <v>33</v>
      </c>
      <c r="L80" s="3">
        <f t="shared" si="8"/>
        <v>174.9</v>
      </c>
      <c r="M80" s="2" t="s">
        <v>168</v>
      </c>
      <c r="N80" s="8" t="s">
        <v>126</v>
      </c>
      <c r="O80" s="14"/>
      <c r="P80" s="4" t="str">
        <f t="shared" si="9"/>
        <v>C-102BEL46000T1</v>
      </c>
      <c r="Q80" s="4" t="s">
        <v>178</v>
      </c>
      <c r="R80" s="15" t="s">
        <v>227</v>
      </c>
    </row>
    <row r="81" spans="1:18" ht="31.5">
      <c r="A81" s="10"/>
      <c r="B81" s="10"/>
      <c r="C81" s="8" t="s">
        <v>106</v>
      </c>
      <c r="D81" s="8" t="s">
        <v>87</v>
      </c>
      <c r="E81" s="8" t="s">
        <v>88</v>
      </c>
      <c r="F81" s="2" t="s">
        <v>89</v>
      </c>
      <c r="G81" s="8"/>
      <c r="H81" s="2" t="s">
        <v>90</v>
      </c>
      <c r="I81" s="8">
        <v>5.5</v>
      </c>
      <c r="J81" s="8"/>
      <c r="K81" s="8">
        <v>33</v>
      </c>
      <c r="L81" s="3">
        <f t="shared" si="8"/>
        <v>181.5</v>
      </c>
      <c r="M81" s="2" t="s">
        <v>168</v>
      </c>
      <c r="N81" s="8" t="s">
        <v>126</v>
      </c>
      <c r="O81" s="14"/>
      <c r="P81" s="4" t="str">
        <f t="shared" si="9"/>
        <v>C-102BEL53500T1</v>
      </c>
      <c r="Q81" s="4" t="s">
        <v>179</v>
      </c>
      <c r="R81" s="15" t="s">
        <v>227</v>
      </c>
    </row>
    <row r="82" spans="1:18" ht="31.5">
      <c r="A82" s="10"/>
      <c r="B82" s="10"/>
      <c r="C82" s="8" t="s">
        <v>157</v>
      </c>
      <c r="D82" s="8" t="s">
        <v>87</v>
      </c>
      <c r="E82" s="8" t="s">
        <v>88</v>
      </c>
      <c r="F82" s="2" t="s">
        <v>89</v>
      </c>
      <c r="G82" s="8"/>
      <c r="H82" s="2" t="s">
        <v>90</v>
      </c>
      <c r="I82" s="8">
        <v>5.5</v>
      </c>
      <c r="J82" s="8"/>
      <c r="K82" s="8">
        <v>33</v>
      </c>
      <c r="L82" s="3">
        <f t="shared" si="8"/>
        <v>181.5</v>
      </c>
      <c r="M82" s="2" t="s">
        <v>168</v>
      </c>
      <c r="N82" s="8" t="s">
        <v>126</v>
      </c>
      <c r="O82" s="14"/>
      <c r="P82" s="4" t="str">
        <f t="shared" si="9"/>
        <v>C-102BEL78000T1</v>
      </c>
      <c r="Q82" s="4" t="s">
        <v>180</v>
      </c>
      <c r="R82" s="15" t="s">
        <v>227</v>
      </c>
    </row>
    <row r="83" spans="1:18" ht="36" customHeight="1">
      <c r="A83" s="7">
        <v>6</v>
      </c>
      <c r="B83" s="8" t="s">
        <v>181</v>
      </c>
      <c r="C83" s="7"/>
      <c r="D83" s="7" t="s">
        <v>182</v>
      </c>
      <c r="E83" s="7"/>
      <c r="F83" s="7" t="s">
        <v>183</v>
      </c>
      <c r="G83" s="7"/>
      <c r="H83" s="7"/>
      <c r="I83" s="7">
        <v>742.5</v>
      </c>
      <c r="J83" s="7"/>
      <c r="K83" s="7">
        <v>13.476000000000001</v>
      </c>
      <c r="L83" s="5">
        <f t="shared" si="8"/>
        <v>10005.93</v>
      </c>
      <c r="M83" s="7" t="s">
        <v>184</v>
      </c>
      <c r="N83" s="2" t="s">
        <v>185</v>
      </c>
      <c r="O83" s="4"/>
      <c r="P83" s="9" t="s">
        <v>181</v>
      </c>
      <c r="Q83" s="9"/>
      <c r="R83" s="15" t="s">
        <v>227</v>
      </c>
    </row>
    <row r="84" spans="1:18" ht="36" customHeight="1">
      <c r="A84" s="7">
        <v>7</v>
      </c>
      <c r="B84" s="10" t="s">
        <v>186</v>
      </c>
      <c r="C84" s="7"/>
      <c r="D84" s="7" t="s">
        <v>182</v>
      </c>
      <c r="E84" s="7" t="s">
        <v>187</v>
      </c>
      <c r="F84" s="7" t="s">
        <v>183</v>
      </c>
      <c r="G84" s="7"/>
      <c r="H84" s="7"/>
      <c r="I84" s="7">
        <v>9</v>
      </c>
      <c r="J84" s="7"/>
      <c r="K84" s="7">
        <v>13.476000000000001</v>
      </c>
      <c r="L84" s="5">
        <f t="shared" si="8"/>
        <v>121.28400000000001</v>
      </c>
      <c r="M84" s="6" t="s">
        <v>168</v>
      </c>
      <c r="N84" s="2" t="s">
        <v>185</v>
      </c>
      <c r="O84" s="6" t="s">
        <v>188</v>
      </c>
      <c r="P84" s="4" t="str">
        <f>N84&amp;C84&amp;E84</f>
        <v>C-102A   C-102BQ1</v>
      </c>
      <c r="Q84" s="4" t="s">
        <v>189</v>
      </c>
      <c r="R84" s="15" t="s">
        <v>227</v>
      </c>
    </row>
    <row r="85" spans="1:18" ht="36" customHeight="1">
      <c r="A85" s="7">
        <v>8</v>
      </c>
      <c r="B85" s="10"/>
      <c r="C85" s="7"/>
      <c r="D85" s="7" t="s">
        <v>182</v>
      </c>
      <c r="E85" s="7" t="s">
        <v>190</v>
      </c>
      <c r="F85" s="7" t="s">
        <v>183</v>
      </c>
      <c r="G85" s="7"/>
      <c r="H85" s="7"/>
      <c r="I85" s="7">
        <v>79.2</v>
      </c>
      <c r="J85" s="7"/>
      <c r="K85" s="7">
        <v>13.476000000000001</v>
      </c>
      <c r="L85" s="5">
        <f t="shared" si="8"/>
        <v>1067.2992000000002</v>
      </c>
      <c r="M85" s="7" t="s">
        <v>23</v>
      </c>
      <c r="N85" s="2" t="s">
        <v>185</v>
      </c>
      <c r="O85" s="6" t="s">
        <v>191</v>
      </c>
      <c r="P85" s="4" t="str">
        <f t="shared" ref="P85:P93" si="10">N85&amp;C85&amp;E85</f>
        <v>C-102A   C-102BQ2</v>
      </c>
      <c r="Q85" s="4" t="s">
        <v>192</v>
      </c>
      <c r="R85" s="15" t="s">
        <v>226</v>
      </c>
    </row>
    <row r="86" spans="1:18" ht="36" customHeight="1">
      <c r="A86" s="7">
        <v>9</v>
      </c>
      <c r="B86" s="10" t="s">
        <v>86</v>
      </c>
      <c r="C86" s="7"/>
      <c r="D86" s="7" t="s">
        <v>182</v>
      </c>
      <c r="E86" s="7" t="s">
        <v>88</v>
      </c>
      <c r="F86" s="7" t="s">
        <v>193</v>
      </c>
      <c r="G86" s="7"/>
      <c r="H86" s="7"/>
      <c r="I86" s="7">
        <v>256</v>
      </c>
      <c r="J86" s="7"/>
      <c r="K86" s="7">
        <v>3.77</v>
      </c>
      <c r="L86" s="5">
        <f t="shared" si="8"/>
        <v>965.12</v>
      </c>
      <c r="M86" s="7" t="s">
        <v>23</v>
      </c>
      <c r="N86" s="2" t="s">
        <v>185</v>
      </c>
      <c r="O86" s="6" t="s">
        <v>194</v>
      </c>
      <c r="P86" s="4" t="str">
        <f t="shared" si="10"/>
        <v>C-102A   C-102BT1</v>
      </c>
      <c r="Q86" s="4" t="s">
        <v>195</v>
      </c>
      <c r="R86" s="15" t="s">
        <v>226</v>
      </c>
    </row>
    <row r="87" spans="1:18" ht="36" customHeight="1">
      <c r="A87" s="7">
        <v>10</v>
      </c>
      <c r="B87" s="10"/>
      <c r="C87" s="7"/>
      <c r="D87" s="7" t="s">
        <v>182</v>
      </c>
      <c r="E87" s="7" t="s">
        <v>196</v>
      </c>
      <c r="F87" s="7" t="s">
        <v>193</v>
      </c>
      <c r="G87" s="7"/>
      <c r="H87" s="7"/>
      <c r="I87" s="7">
        <v>210</v>
      </c>
      <c r="J87" s="7"/>
      <c r="K87" s="7">
        <v>3.77</v>
      </c>
      <c r="L87" s="5">
        <f t="shared" si="8"/>
        <v>791.7</v>
      </c>
      <c r="M87" s="7" t="s">
        <v>168</v>
      </c>
      <c r="N87" s="2" t="s">
        <v>185</v>
      </c>
      <c r="O87" s="6" t="s">
        <v>197</v>
      </c>
      <c r="P87" s="4" t="str">
        <f t="shared" si="10"/>
        <v>C-102A   C-102BT2</v>
      </c>
      <c r="Q87" s="4" t="s">
        <v>198</v>
      </c>
      <c r="R87" s="15" t="s">
        <v>227</v>
      </c>
    </row>
    <row r="88" spans="1:18" ht="36" customHeight="1">
      <c r="A88" s="7">
        <v>11</v>
      </c>
      <c r="B88" s="10" t="s">
        <v>199</v>
      </c>
      <c r="C88" s="7"/>
      <c r="D88" s="7" t="s">
        <v>200</v>
      </c>
      <c r="E88" s="7" t="s">
        <v>201</v>
      </c>
      <c r="F88" s="7" t="s">
        <v>202</v>
      </c>
      <c r="G88" s="7"/>
      <c r="H88" s="7"/>
      <c r="I88" s="7">
        <v>348</v>
      </c>
      <c r="J88" s="7"/>
      <c r="K88" s="7">
        <v>2.9460000000000002</v>
      </c>
      <c r="L88" s="5">
        <f t="shared" si="8"/>
        <v>1025.2080000000001</v>
      </c>
      <c r="M88" s="7" t="s">
        <v>168</v>
      </c>
      <c r="N88" s="2" t="s">
        <v>185</v>
      </c>
      <c r="O88" s="6" t="s">
        <v>197</v>
      </c>
      <c r="P88" s="4" t="str">
        <f t="shared" si="10"/>
        <v>C-102A   C-102BG1</v>
      </c>
      <c r="Q88" s="4" t="s">
        <v>203</v>
      </c>
      <c r="R88" s="15" t="s">
        <v>227</v>
      </c>
    </row>
    <row r="89" spans="1:18" ht="36" customHeight="1">
      <c r="A89" s="7">
        <v>12</v>
      </c>
      <c r="B89" s="10"/>
      <c r="C89" s="7"/>
      <c r="D89" s="7" t="s">
        <v>200</v>
      </c>
      <c r="E89" s="7" t="s">
        <v>204</v>
      </c>
      <c r="F89" s="7" t="s">
        <v>202</v>
      </c>
      <c r="G89" s="7"/>
      <c r="H89" s="7"/>
      <c r="I89" s="7">
        <v>264</v>
      </c>
      <c r="J89" s="7"/>
      <c r="K89" s="7">
        <v>2.9460000000000002</v>
      </c>
      <c r="L89" s="5">
        <f t="shared" si="8"/>
        <v>777.74400000000003</v>
      </c>
      <c r="M89" s="7" t="s">
        <v>23</v>
      </c>
      <c r="N89" s="2" t="s">
        <v>185</v>
      </c>
      <c r="O89" s="6" t="s">
        <v>205</v>
      </c>
      <c r="P89" s="4" t="str">
        <f t="shared" si="10"/>
        <v>C-102A   C-102BG2</v>
      </c>
      <c r="Q89" s="4" t="s">
        <v>206</v>
      </c>
      <c r="R89" s="15" t="s">
        <v>226</v>
      </c>
    </row>
    <row r="90" spans="1:18" ht="36" customHeight="1">
      <c r="A90" s="7">
        <v>13</v>
      </c>
      <c r="B90" s="10" t="s">
        <v>86</v>
      </c>
      <c r="C90" s="7"/>
      <c r="D90" s="7" t="s">
        <v>207</v>
      </c>
      <c r="E90" s="7" t="s">
        <v>208</v>
      </c>
      <c r="F90" s="7" t="s">
        <v>209</v>
      </c>
      <c r="G90" s="7"/>
      <c r="H90" s="7"/>
      <c r="I90" s="7">
        <v>361</v>
      </c>
      <c r="J90" s="7"/>
      <c r="K90" s="7">
        <v>2.8260000000000001</v>
      </c>
      <c r="L90" s="5">
        <f t="shared" si="8"/>
        <v>1020.186</v>
      </c>
      <c r="M90" s="7" t="s">
        <v>23</v>
      </c>
      <c r="N90" s="2" t="s">
        <v>185</v>
      </c>
      <c r="O90" s="6" t="s">
        <v>210</v>
      </c>
      <c r="P90" s="4" t="str">
        <f t="shared" si="10"/>
        <v>C-102A   C-102BT3</v>
      </c>
      <c r="Q90" s="4" t="s">
        <v>211</v>
      </c>
      <c r="R90" s="15" t="s">
        <v>226</v>
      </c>
    </row>
    <row r="91" spans="1:18" ht="36" customHeight="1">
      <c r="A91" s="7">
        <v>14</v>
      </c>
      <c r="B91" s="10"/>
      <c r="C91" s="7"/>
      <c r="D91" s="7" t="s">
        <v>207</v>
      </c>
      <c r="E91" s="7" t="s">
        <v>212</v>
      </c>
      <c r="F91" s="7" t="s">
        <v>213</v>
      </c>
      <c r="G91" s="7"/>
      <c r="H91" s="7"/>
      <c r="I91" s="7">
        <v>360</v>
      </c>
      <c r="J91" s="7"/>
      <c r="K91" s="7">
        <v>0.94199999999999995</v>
      </c>
      <c r="L91" s="5">
        <f t="shared" si="8"/>
        <v>339.12</v>
      </c>
      <c r="M91" s="7" t="s">
        <v>23</v>
      </c>
      <c r="N91" s="2" t="s">
        <v>185</v>
      </c>
      <c r="O91" s="6" t="s">
        <v>197</v>
      </c>
      <c r="P91" s="4" t="str">
        <f t="shared" si="10"/>
        <v>C-102A   C-102BT4</v>
      </c>
      <c r="Q91" s="4" t="s">
        <v>214</v>
      </c>
      <c r="R91" s="15" t="s">
        <v>226</v>
      </c>
    </row>
    <row r="92" spans="1:18" ht="36" customHeight="1">
      <c r="A92" s="7">
        <v>15</v>
      </c>
      <c r="B92" s="10" t="s">
        <v>215</v>
      </c>
      <c r="C92" s="7"/>
      <c r="D92" s="7" t="s">
        <v>216</v>
      </c>
      <c r="E92" s="7" t="s">
        <v>217</v>
      </c>
      <c r="F92" s="7">
        <v>12.6</v>
      </c>
      <c r="G92" s="7"/>
      <c r="H92" s="7"/>
      <c r="I92" s="7">
        <v>63</v>
      </c>
      <c r="J92" s="7"/>
      <c r="K92" s="7">
        <v>12.318</v>
      </c>
      <c r="L92" s="5">
        <f t="shared" si="8"/>
        <v>776.03399999999999</v>
      </c>
      <c r="M92" s="7" t="s">
        <v>23</v>
      </c>
      <c r="N92" s="2" t="s">
        <v>185</v>
      </c>
      <c r="O92" s="6" t="s">
        <v>197</v>
      </c>
      <c r="P92" s="4" t="str">
        <f t="shared" si="10"/>
        <v>C-102A   C-102BH1</v>
      </c>
      <c r="Q92" s="4" t="s">
        <v>218</v>
      </c>
      <c r="R92" s="15" t="s">
        <v>226</v>
      </c>
    </row>
    <row r="93" spans="1:18" ht="36" customHeight="1">
      <c r="A93" s="7">
        <v>16</v>
      </c>
      <c r="B93" s="10"/>
      <c r="C93" s="7"/>
      <c r="D93" s="7" t="s">
        <v>216</v>
      </c>
      <c r="E93" s="7" t="s">
        <v>219</v>
      </c>
      <c r="F93" s="7" t="s">
        <v>220</v>
      </c>
      <c r="G93" s="7"/>
      <c r="H93" s="7"/>
      <c r="I93" s="7">
        <v>36</v>
      </c>
      <c r="J93" s="7"/>
      <c r="K93" s="7">
        <v>14.535</v>
      </c>
      <c r="L93" s="5">
        <f t="shared" si="8"/>
        <v>523.26</v>
      </c>
      <c r="M93" s="7" t="s">
        <v>168</v>
      </c>
      <c r="N93" s="2" t="s">
        <v>185</v>
      </c>
      <c r="O93" s="4"/>
      <c r="P93" s="4" t="str">
        <f t="shared" si="10"/>
        <v>C-102A   C-102BH2</v>
      </c>
      <c r="Q93" s="4" t="s">
        <v>221</v>
      </c>
      <c r="R93" s="15" t="s">
        <v>227</v>
      </c>
    </row>
    <row r="94" spans="1:18" ht="36" customHeight="1">
      <c r="A94" s="16" t="s">
        <v>222</v>
      </c>
      <c r="B94" s="17"/>
      <c r="C94" s="16" t="s">
        <v>223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  <c r="O94" s="16"/>
      <c r="P94" s="16"/>
      <c r="Q94" s="16"/>
      <c r="R94" s="12"/>
    </row>
    <row r="95" spans="1:18" ht="24.95" customHeight="1">
      <c r="A95" s="18" t="s">
        <v>224</v>
      </c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2"/>
    </row>
  </sheetData>
  <autoFilter ref="A2:R95">
    <extLst/>
  </autoFilter>
  <mergeCells count="22">
    <mergeCell ref="A1:Q1"/>
    <mergeCell ref="P83:Q83"/>
    <mergeCell ref="A94:B94"/>
    <mergeCell ref="C94:Q94"/>
    <mergeCell ref="A95:Q95"/>
    <mergeCell ref="B92:B93"/>
    <mergeCell ref="O3:O24"/>
    <mergeCell ref="O25:O45"/>
    <mergeCell ref="O46:O70"/>
    <mergeCell ref="O71:O82"/>
    <mergeCell ref="A3:A24"/>
    <mergeCell ref="A25:A45"/>
    <mergeCell ref="A46:A70"/>
    <mergeCell ref="A71:A82"/>
    <mergeCell ref="B3:B24"/>
    <mergeCell ref="B25:B45"/>
    <mergeCell ref="B46:B70"/>
    <mergeCell ref="B71:B82"/>
    <mergeCell ref="B84:B85"/>
    <mergeCell ref="B86:B87"/>
    <mergeCell ref="B88:B89"/>
    <mergeCell ref="B90:B91"/>
  </mergeCells>
  <phoneticPr fontId="6" type="noConversion"/>
  <pageMargins left="0.196527777777778" right="0.156944444444444" top="0.27500000000000002" bottom="0.118055555555556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jgchi</cp:lastModifiedBy>
  <dcterms:created xsi:type="dcterms:W3CDTF">2021-06-16T06:06:00Z</dcterms:created>
  <dcterms:modified xsi:type="dcterms:W3CDTF">2021-11-18T02:52:40Z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45314CB13FB24E428FBA8A22F477F806</vt:lpwstr>
  </property>
  <property fmtid="{D5CDD505-2E9C-101B-9397-08002B2CF9AE}" pid="3" name="KSOProductBuildVer">
    <vt:lpwstr>2052-11.1.0.10667</vt:lpwstr>
  </property>
</Properties>
</file>